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75" windowWidth="24240" windowHeight="12300"/>
  </bookViews>
  <sheets>
    <sheet name="Full" sheetId="8" r:id="rId1"/>
  </sheets>
  <calcPr calcId="145621"/>
</workbook>
</file>

<file path=xl/calcChain.xml><?xml version="1.0" encoding="utf-8"?>
<calcChain xmlns="http://schemas.openxmlformats.org/spreadsheetml/2006/main">
  <c r="J32" i="8" l="1"/>
  <c r="J25" i="8"/>
  <c r="J26" i="8"/>
  <c r="J27" i="8"/>
  <c r="J28" i="8"/>
  <c r="J29" i="8"/>
  <c r="J30" i="8"/>
  <c r="J31" i="8"/>
  <c r="J24" i="8"/>
  <c r="J11" i="8"/>
  <c r="J12" i="8"/>
  <c r="C42" i="8"/>
  <c r="I24" i="8"/>
  <c r="E24" i="8"/>
  <c r="F24" i="8"/>
  <c r="G24" i="8"/>
  <c r="H24" i="8"/>
  <c r="H41" i="8"/>
  <c r="E41" i="8"/>
  <c r="D24" i="8"/>
  <c r="D10" i="8"/>
  <c r="C12" i="8"/>
  <c r="C11" i="8"/>
  <c r="C10" i="8"/>
  <c r="C24" i="8"/>
  <c r="F41" i="8"/>
  <c r="D41" i="8"/>
  <c r="H32" i="8"/>
  <c r="G32" i="8"/>
  <c r="D32" i="8"/>
  <c r="G41" i="8"/>
  <c r="J41" i="8" l="1"/>
  <c r="C41" i="8"/>
  <c r="C13" i="8"/>
  <c r="D13" i="8" s="1"/>
  <c r="E10" i="8" s="1"/>
  <c r="E13" i="8" s="1"/>
  <c r="F10" i="8" s="1"/>
  <c r="F13" i="8" s="1"/>
  <c r="G10" i="8" s="1"/>
  <c r="C40" i="8"/>
  <c r="E32" i="8"/>
  <c r="I32" i="8"/>
  <c r="F32" i="8"/>
  <c r="C32" i="8"/>
  <c r="D33" i="8" s="1"/>
  <c r="D40" i="8" l="1"/>
  <c r="D42" i="8" s="1"/>
  <c r="E40" i="8"/>
  <c r="E42" i="8" s="1"/>
  <c r="G33" i="8"/>
  <c r="I33" i="8"/>
  <c r="E33" i="8"/>
  <c r="H33" i="8"/>
  <c r="G13" i="8"/>
  <c r="H10" i="8" s="1"/>
  <c r="G40" i="8"/>
  <c r="G42" i="8" s="1"/>
  <c r="F40" i="8"/>
  <c r="F42" i="8" s="1"/>
  <c r="F33" i="8"/>
  <c r="H13" i="8" l="1"/>
  <c r="I10" i="8" s="1"/>
  <c r="J10" i="8" s="1"/>
  <c r="J13" i="8" s="1"/>
  <c r="H40" i="8"/>
  <c r="H42" i="8" s="1"/>
  <c r="I13" i="8" l="1"/>
  <c r="I40" i="8"/>
  <c r="I42" i="8" l="1"/>
  <c r="J40" i="8"/>
  <c r="J42" i="8" s="1"/>
</calcChain>
</file>

<file path=xl/comments1.xml><?xml version="1.0" encoding="utf-8"?>
<comments xmlns="http://schemas.openxmlformats.org/spreadsheetml/2006/main">
  <authors>
    <author>Pease Family</author>
  </authors>
  <commentList>
    <comment ref="C10" authorId="0">
      <text>
        <r>
          <rPr>
            <b/>
            <sz val="9"/>
            <color indexed="81"/>
            <rFont val="Tahoma"/>
            <family val="2"/>
          </rPr>
          <t>Pease Family:</t>
        </r>
        <r>
          <rPr>
            <sz val="9"/>
            <color indexed="81"/>
            <rFont val="Tahoma"/>
            <family val="2"/>
          </rPr>
          <t xml:space="preserve">
SCO website
http://www.sco.ca.gov/Files-ARD-Payments/Realign/0607_base.pdf</t>
        </r>
      </text>
    </comment>
    <comment ref="C12" authorId="0">
      <text>
        <r>
          <rPr>
            <b/>
            <sz val="9"/>
            <color indexed="81"/>
            <rFont val="Tahoma"/>
            <family val="2"/>
          </rPr>
          <t>Pease Family:</t>
        </r>
        <r>
          <rPr>
            <sz val="9"/>
            <color indexed="81"/>
            <rFont val="Tahoma"/>
            <family val="2"/>
          </rPr>
          <t xml:space="preserve">
from SCO website: note this is general growth from VLF funds, not Sales Tax:
http://www.sco.ca.gov/Files-ARD-Payments/Realign/0607_yearly_growth.pdf</t>
        </r>
      </text>
    </comment>
    <comment ref="C24" authorId="0">
      <text>
        <r>
          <rPr>
            <b/>
            <sz val="9"/>
            <color indexed="81"/>
            <rFont val="Tahoma"/>
            <family val="2"/>
          </rPr>
          <t>Pease Family:</t>
        </r>
        <r>
          <rPr>
            <sz val="9"/>
            <color indexed="81"/>
            <rFont val="Tahoma"/>
            <family val="2"/>
          </rPr>
          <t xml:space="preserve">
SCO website
http://www.sco.ca.gov/Files-ARD-Payments/Realign/0607_social_social.pdf
http://www.sco.ca.gov/Files-ARD-Payments/Realign/0607_vlfssbase_vlfssbase.pdf</t>
        </r>
      </text>
    </comment>
    <comment ref="D24" authorId="0">
      <text>
        <r>
          <rPr>
            <b/>
            <sz val="9"/>
            <color indexed="81"/>
            <rFont val="Tahoma"/>
            <family val="2"/>
          </rPr>
          <t>Pease Family:</t>
        </r>
        <r>
          <rPr>
            <sz val="9"/>
            <color indexed="81"/>
            <rFont val="Tahoma"/>
            <family val="2"/>
          </rPr>
          <t xml:space="preserve">
SCO website:
http://www.sco.ca.gov/Files-ARD-Payments/Realign/0708_social_social.pdf
http://www.sco.ca.gov/Files-ARD-Payments/Realign/0708_vlfssbase_vlfssbase.pdf</t>
        </r>
      </text>
    </comment>
    <comment ref="E24" authorId="0">
      <text>
        <r>
          <rPr>
            <b/>
            <sz val="9"/>
            <color indexed="81"/>
            <rFont val="Tahoma"/>
            <family val="2"/>
          </rPr>
          <t>Pease Family:</t>
        </r>
        <r>
          <rPr>
            <sz val="9"/>
            <color indexed="81"/>
            <rFont val="Tahoma"/>
            <family val="2"/>
          </rPr>
          <t xml:space="preserve">
http://www.sco.ca.gov/Files-ARD-Payments/Realign/0809_socialservicessales_ytd.pdf
http://www.sco.ca.gov/Files-ARD-Payments/Realign/0809_vlfsocialservicesbase_ytd.pdf</t>
        </r>
      </text>
    </comment>
    <comment ref="F24" authorId="0">
      <text>
        <r>
          <rPr>
            <b/>
            <sz val="9"/>
            <color indexed="81"/>
            <rFont val="Tahoma"/>
            <family val="2"/>
          </rPr>
          <t>Pease Family:</t>
        </r>
        <r>
          <rPr>
            <sz val="9"/>
            <color indexed="81"/>
            <rFont val="Tahoma"/>
            <family val="2"/>
          </rPr>
          <t xml:space="preserve">
http://www.sco.ca.gov/Files-ARD-Payments/Realign/socialservicessales_0910_ytd.pdf
http://www.sco.ca.gov/Files-ARD-Payments/Realign/vlfsocialservicesbase_0910_ytd.pdf</t>
        </r>
      </text>
    </comment>
    <comment ref="G24" authorId="0">
      <text>
        <r>
          <rPr>
            <b/>
            <sz val="9"/>
            <color indexed="81"/>
            <rFont val="Tahoma"/>
            <family val="2"/>
          </rPr>
          <t>Pease Family:</t>
        </r>
        <r>
          <rPr>
            <sz val="9"/>
            <color indexed="81"/>
            <rFont val="Tahoma"/>
            <family val="2"/>
          </rPr>
          <t xml:space="preserve">
http://www.sco.ca.gov/Files-ARD-Payments/Realign/socialservicessales_1011_ytd.pdf
http://www.sco.ca.gov/Files-ARD-Payments/Realign/vlfsocialservicesbase_1011_ytd.pdf
</t>
        </r>
      </text>
    </comment>
    <comment ref="H24" authorId="0">
      <text>
        <r>
          <rPr>
            <b/>
            <sz val="9"/>
            <color indexed="81"/>
            <rFont val="Tahoma"/>
            <family val="2"/>
          </rPr>
          <t>Pease Family:</t>
        </r>
        <r>
          <rPr>
            <sz val="9"/>
            <color indexed="81"/>
            <rFont val="Tahoma"/>
            <family val="2"/>
          </rPr>
          <t xml:space="preserve">
SCO website:
http://www.sco.ca.gov/Files-ARD-Payments/Realign/socialservicessales_1112_ytd.pdf
http://www.sco.ca.gov/Files-ARD-Payments/Realign/vlfsocialservicesbase_1112_ytd.pdf</t>
        </r>
      </text>
    </comment>
    <comment ref="I24" authorId="0">
      <text>
        <r>
          <rPr>
            <b/>
            <sz val="9"/>
            <color indexed="81"/>
            <rFont val="Tahoma"/>
            <family val="2"/>
          </rPr>
          <t>Pease Family:</t>
        </r>
        <r>
          <rPr>
            <sz val="9"/>
            <color indexed="81"/>
            <rFont val="Tahoma"/>
            <family val="2"/>
          </rPr>
          <t xml:space="preserve">
SCO website BASE
http://www.sco.ca.gov/Files-ARD-Payments/Realign/New_base1213.pdf</t>
        </r>
      </text>
    </comment>
    <comment ref="C25" authorId="0">
      <text>
        <r>
          <rPr>
            <b/>
            <sz val="9"/>
            <color indexed="81"/>
            <rFont val="Tahoma"/>
            <family val="2"/>
          </rPr>
          <t>Pease Family:</t>
        </r>
        <r>
          <rPr>
            <sz val="9"/>
            <color indexed="81"/>
            <rFont val="Tahoma"/>
            <family val="2"/>
          </rPr>
          <t xml:space="preserve">
SCO website
http://www.sco.ca.gov/Files-ARD-Payments/Realign/0607_yearly_growth.pdf
paid 10/31/2007 (FY 07/08)</t>
        </r>
      </text>
    </comment>
    <comment ref="G25" authorId="0">
      <text>
        <r>
          <rPr>
            <b/>
            <sz val="9"/>
            <color indexed="81"/>
            <rFont val="Tahoma"/>
            <family val="2"/>
          </rPr>
          <t>Pease Family:</t>
        </r>
        <r>
          <rPr>
            <sz val="9"/>
            <color indexed="81"/>
            <rFont val="Tahoma"/>
            <family val="2"/>
          </rPr>
          <t xml:space="preserve">
SCO website:
http://www.sco.ca.gov/Files-ARD-Payments/Realign/growth_1011_september11.pdf</t>
        </r>
      </text>
    </comment>
    <comment ref="G26" authorId="0">
      <text>
        <r>
          <rPr>
            <b/>
            <sz val="9"/>
            <color indexed="81"/>
            <rFont val="Tahoma"/>
            <family val="2"/>
          </rPr>
          <t>Pease Family:</t>
        </r>
        <r>
          <rPr>
            <sz val="9"/>
            <color indexed="81"/>
            <rFont val="Tahoma"/>
            <family val="2"/>
          </rPr>
          <t xml:space="preserve">
SCO website:
http://www.sco.ca.gov/Files-ARD-Payments/Realign/growth_1011_september11.pdf</t>
        </r>
      </text>
    </comment>
    <comment ref="H26" authorId="0">
      <text>
        <r>
          <rPr>
            <b/>
            <sz val="9"/>
            <color indexed="81"/>
            <rFont val="Tahoma"/>
            <family val="2"/>
          </rPr>
          <t>Pease Family:</t>
        </r>
        <r>
          <rPr>
            <sz val="9"/>
            <color indexed="81"/>
            <rFont val="Tahoma"/>
            <family val="2"/>
          </rPr>
          <t xml:space="preserve">
SCO website
http://www.sco.ca.gov/Files-ARD-Payments/Realign/growth_1112_october12.pdf</t>
        </r>
      </text>
    </comment>
    <comment ref="H27" authorId="0">
      <text>
        <r>
          <rPr>
            <b/>
            <sz val="9"/>
            <color indexed="81"/>
            <rFont val="Tahoma"/>
            <family val="2"/>
          </rPr>
          <t>Pease Family:</t>
        </r>
        <r>
          <rPr>
            <sz val="9"/>
            <color indexed="81"/>
            <rFont val="Tahoma"/>
            <family val="2"/>
          </rPr>
          <t xml:space="preserve">
SCO website
http://www.sco.ca.gov/Files-ARD-Payments/Realign/growth_1112_october12.pdf</t>
        </r>
      </text>
    </comment>
    <comment ref="H28" authorId="0">
      <text>
        <r>
          <rPr>
            <b/>
            <sz val="9"/>
            <color indexed="81"/>
            <rFont val="Tahoma"/>
            <family val="2"/>
          </rPr>
          <t>Pease Family:</t>
        </r>
        <r>
          <rPr>
            <sz val="9"/>
            <color indexed="81"/>
            <rFont val="Tahoma"/>
            <family val="2"/>
          </rPr>
          <t xml:space="preserve">
SCO website
http://www.sco.ca.gov/Files-ARD-Payments/Realign/growth_1112_october12.pdf</t>
        </r>
      </text>
    </comment>
    <comment ref="C31" authorId="0">
      <text>
        <r>
          <rPr>
            <b/>
            <sz val="9"/>
            <color indexed="81"/>
            <rFont val="Tahoma"/>
            <family val="2"/>
          </rPr>
          <t>Pease Family:</t>
        </r>
        <r>
          <rPr>
            <sz val="9"/>
            <color indexed="81"/>
            <rFont val="Tahoma"/>
            <family val="2"/>
          </rPr>
          <t xml:space="preserve">
from SCO website: note this is general growth from VLF funds, not Sales Tax:
http://www.sco.ca.gov/Files-ARD-Payments/Realign/0607_yearly_growth.pdf</t>
        </r>
      </text>
    </comment>
  </commentList>
</comments>
</file>

<file path=xl/sharedStrings.xml><?xml version="1.0" encoding="utf-8"?>
<sst xmlns="http://schemas.openxmlformats.org/spreadsheetml/2006/main" count="66" uniqueCount="45">
  <si>
    <t>FY 06/07</t>
  </si>
  <si>
    <t>FY 07/08</t>
  </si>
  <si>
    <t>FY 08/09</t>
  </si>
  <si>
    <t>FY 09/10</t>
  </si>
  <si>
    <t>FY 10/11</t>
  </si>
  <si>
    <t>FY 11/12</t>
  </si>
  <si>
    <t>FY 12/13</t>
  </si>
  <si>
    <t>Base</t>
  </si>
  <si>
    <t>growth (general)</t>
  </si>
  <si>
    <t>Total</t>
  </si>
  <si>
    <t>Base loss/gain</t>
  </si>
  <si>
    <t>Growth</t>
  </si>
  <si>
    <t>Variance</t>
  </si>
  <si>
    <t>1991 REALIGNMENT (SALES TAX AND VLF)</t>
  </si>
  <si>
    <t xml:space="preserve">IN THEORY </t>
  </si>
  <si>
    <t>FULL FUNDING ASSERTION</t>
  </si>
  <si>
    <t>growth for 06/07</t>
  </si>
  <si>
    <t xml:space="preserve">growth for 07/08 </t>
  </si>
  <si>
    <t>growth for 08/09</t>
  </si>
  <si>
    <t>growth for 09/10</t>
  </si>
  <si>
    <t>FY 10/11*</t>
  </si>
  <si>
    <t>pending</t>
  </si>
  <si>
    <t>IN REALITY</t>
  </si>
  <si>
    <t>FY 11/12**</t>
  </si>
  <si>
    <t>**The growth payments listed as received for FY 11/12, were actually paid 10/18/2012 (FY 12/13)</t>
  </si>
  <si>
    <t>*The growth payments listed as received for FY 10/11, were actually paid Sept 27,2011 (in FY 11/12)</t>
  </si>
  <si>
    <t>VARIANCE BETWEEN THEORY AND REALITY</t>
  </si>
  <si>
    <t>*     The base amount plus the growth amount becomes the next year's "Base amount"</t>
  </si>
  <si>
    <t>*     The flow of realignment revenue (sales tax and VLF)  is based on the economy and not tied directly to costs</t>
  </si>
  <si>
    <t>*     The data demonstrates that it can take over five years to receive owed caseload growth</t>
  </si>
  <si>
    <t xml:space="preserve">Base * </t>
  </si>
  <si>
    <t>*     These funds flow annually and are available to cover the county share of the 1991 Social Services Realignment programs</t>
  </si>
  <si>
    <r>
      <t xml:space="preserve"> The amounts listed are from the SCO website on 1991 Realignment:   </t>
    </r>
    <r>
      <rPr>
        <i/>
        <sz val="11"/>
        <color theme="1"/>
        <rFont val="Calibri"/>
        <family val="2"/>
        <scheme val="minor"/>
      </rPr>
      <t>http://www.sco.ca.gov/ard_payments_realign.html</t>
    </r>
  </si>
  <si>
    <t>growth (caseload)**</t>
  </si>
  <si>
    <t>*     Even when caseload growth is paid, there is no "re-payment" for the years it was owed but not paid</t>
  </si>
  <si>
    <t>Base compared to 06/07</t>
  </si>
  <si>
    <t>*    The FY 12/13 base amount is still less than the FY 06/07 Realignment</t>
  </si>
  <si>
    <t>*     Each year State Controller's Office (SCO) publishes a base amount of realignment (equivalent to its prior year amount of realignment), plus growth for caseload, and possibly "general growth"</t>
  </si>
  <si>
    <t>growth for 10/11</t>
  </si>
  <si>
    <t>growth for 11/12</t>
  </si>
  <si>
    <t>STATE</t>
  </si>
  <si>
    <t>* note: The "base" amount in FY 06/07 ($1.6 billion) is the actual base amount for COSD from SCO website</t>
  </si>
  <si>
    <t>** note: These are the actual statewide caseload growth amounts, per CDSS and SCO</t>
  </si>
  <si>
    <t>*     Realignment has not worked over the past years and has forced counties to manage to available resources</t>
  </si>
  <si>
    <t>SOCIAL SERVICES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</si>
</sst>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4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2"/>
      <color rgb="FFC0000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medium">
        <color indexed="64"/>
      </bottom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8">
    <xf numFmtId="0" fontId="0" fillId="0" borderId="0" xfId="0"/>
    <xf numFmtId="0" fontId="2" fillId="0" borderId="0" xfId="0" applyFont="1"/>
    <xf numFmtId="43" fontId="0" fillId="0" borderId="0" xfId="1" applyFont="1"/>
    <xf numFmtId="4" fontId="0" fillId="0" borderId="0" xfId="0" applyNumberFormat="1"/>
    <xf numFmtId="43" fontId="0" fillId="0" borderId="0" xfId="0" applyNumberFormat="1"/>
    <xf numFmtId="0" fontId="0" fillId="0" borderId="1" xfId="0" applyBorder="1"/>
    <xf numFmtId="0" fontId="5" fillId="0" borderId="0" xfId="0" applyFont="1"/>
    <xf numFmtId="0" fontId="2" fillId="2" borderId="1" xfId="0" applyFont="1" applyFill="1" applyBorder="1"/>
    <xf numFmtId="0" fontId="2" fillId="2" borderId="3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6" fillId="0" borderId="0" xfId="0" applyFont="1"/>
    <xf numFmtId="43" fontId="2" fillId="0" borderId="0" xfId="1" applyFont="1"/>
    <xf numFmtId="0" fontId="7" fillId="0" borderId="0" xfId="0" applyFont="1"/>
    <xf numFmtId="0" fontId="8" fillId="0" borderId="0" xfId="0" applyFont="1"/>
    <xf numFmtId="14" fontId="0" fillId="0" borderId="0" xfId="0" applyNumberFormat="1"/>
    <xf numFmtId="43" fontId="2" fillId="0" borderId="0" xfId="1" applyFont="1" applyBorder="1"/>
    <xf numFmtId="0" fontId="0" fillId="0" borderId="0" xfId="0" applyFill="1" applyBorder="1"/>
    <xf numFmtId="0" fontId="0" fillId="0" borderId="0" xfId="0" applyFont="1"/>
    <xf numFmtId="43" fontId="1" fillId="0" borderId="0" xfId="1" applyFont="1" applyBorder="1"/>
    <xf numFmtId="40" fontId="1" fillId="0" borderId="0" xfId="1" applyNumberFormat="1" applyFont="1" applyBorder="1"/>
    <xf numFmtId="40" fontId="0" fillId="0" borderId="0" xfId="0" applyNumberFormat="1"/>
    <xf numFmtId="164" fontId="0" fillId="0" borderId="2" xfId="1" applyNumberFormat="1" applyFont="1" applyBorder="1"/>
    <xf numFmtId="164" fontId="0" fillId="0" borderId="0" xfId="1" applyNumberFormat="1" applyFont="1"/>
    <xf numFmtId="164" fontId="0" fillId="0" borderId="4" xfId="1" applyNumberFormat="1" applyFont="1" applyBorder="1"/>
    <xf numFmtId="164" fontId="0" fillId="0" borderId="4" xfId="1" applyNumberFormat="1" applyFont="1" applyBorder="1" applyAlignment="1">
      <alignment horizontal="center"/>
    </xf>
    <xf numFmtId="164" fontId="0" fillId="0" borderId="3" xfId="1" applyNumberFormat="1" applyFont="1" applyBorder="1"/>
    <xf numFmtId="164" fontId="0" fillId="0" borderId="1" xfId="1" applyNumberFormat="1" applyFont="1" applyBorder="1"/>
    <xf numFmtId="164" fontId="0" fillId="0" borderId="5" xfId="1" applyNumberFormat="1" applyFont="1" applyBorder="1" applyAlignment="1">
      <alignment horizontal="center"/>
    </xf>
    <xf numFmtId="164" fontId="2" fillId="0" borderId="2" xfId="1" applyNumberFormat="1" applyFont="1" applyBorder="1"/>
    <xf numFmtId="164" fontId="2" fillId="0" borderId="0" xfId="1" applyNumberFormat="1" applyFont="1"/>
    <xf numFmtId="164" fontId="2" fillId="0" borderId="4" xfId="1" applyNumberFormat="1" applyFont="1" applyBorder="1"/>
    <xf numFmtId="164" fontId="0" fillId="0" borderId="0" xfId="0" applyNumberFormat="1"/>
    <xf numFmtId="164" fontId="0" fillId="0" borderId="1" xfId="0" applyNumberFormat="1" applyBorder="1"/>
    <xf numFmtId="38" fontId="0" fillId="0" borderId="2" xfId="1" applyNumberFormat="1" applyFont="1" applyBorder="1"/>
    <xf numFmtId="38" fontId="0" fillId="0" borderId="0" xfId="1" applyNumberFormat="1" applyFont="1"/>
    <xf numFmtId="38" fontId="0" fillId="0" borderId="3" xfId="1" applyNumberFormat="1" applyFont="1" applyBorder="1"/>
    <xf numFmtId="38" fontId="0" fillId="0" borderId="1" xfId="1" applyNumberFormat="1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971550</xdr:colOff>
      <xdr:row>10</xdr:row>
      <xdr:rowOff>0</xdr:rowOff>
    </xdr:from>
    <xdr:to>
      <xdr:col>3</xdr:col>
      <xdr:colOff>114300</xdr:colOff>
      <xdr:row>12</xdr:row>
      <xdr:rowOff>0</xdr:rowOff>
    </xdr:to>
    <xdr:cxnSp macro="">
      <xdr:nvCxnSpPr>
        <xdr:cNvPr id="2" name="Straight Arrow Connector 1"/>
        <xdr:cNvCxnSpPr/>
      </xdr:nvCxnSpPr>
      <xdr:spPr>
        <a:xfrm flipV="1">
          <a:off x="2676525" y="1828800"/>
          <a:ext cx="314325" cy="390525"/>
        </a:xfrm>
        <a:prstGeom prst="straightConnector1">
          <a:avLst/>
        </a:prstGeom>
        <a:ln>
          <a:prstDash val="dash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B1:M45"/>
  <sheetViews>
    <sheetView tabSelected="1" zoomScaleNormal="100" workbookViewId="0">
      <selection activeCell="D3" sqref="D3"/>
    </sheetView>
  </sheetViews>
  <sheetFormatPr defaultRowHeight="15" x14ac:dyDescent="0.25"/>
  <cols>
    <col min="1" max="1" width="5" customWidth="1"/>
    <col min="2" max="2" width="20.5703125" customWidth="1"/>
    <col min="3" max="10" width="16.28515625" customWidth="1"/>
    <col min="13" max="13" width="15.28515625" bestFit="1" customWidth="1"/>
  </cols>
  <sheetData>
    <row r="1" spans="2:13" ht="18.75" x14ac:dyDescent="0.3">
      <c r="B1" s="6" t="s">
        <v>13</v>
      </c>
      <c r="J1" s="15">
        <v>41508</v>
      </c>
    </row>
    <row r="2" spans="2:13" ht="18.75" x14ac:dyDescent="0.3">
      <c r="B2" s="6" t="s">
        <v>44</v>
      </c>
      <c r="J2" s="15"/>
    </row>
    <row r="3" spans="2:13" ht="18.75" x14ac:dyDescent="0.3">
      <c r="B3" s="6" t="s">
        <v>15</v>
      </c>
    </row>
    <row r="5" spans="2:13" ht="15.75" x14ac:dyDescent="0.25">
      <c r="B5" s="13" t="s">
        <v>14</v>
      </c>
    </row>
    <row r="6" spans="2:13" x14ac:dyDescent="0.25">
      <c r="B6" s="14" t="s">
        <v>37</v>
      </c>
    </row>
    <row r="7" spans="2:13" x14ac:dyDescent="0.25">
      <c r="B7" s="14" t="s">
        <v>27</v>
      </c>
    </row>
    <row r="8" spans="2:13" x14ac:dyDescent="0.25">
      <c r="B8" s="14" t="s">
        <v>31</v>
      </c>
    </row>
    <row r="9" spans="2:13" ht="15.75" thickBot="1" x14ac:dyDescent="0.3">
      <c r="B9" s="7" t="s">
        <v>40</v>
      </c>
      <c r="C9" s="8" t="s">
        <v>0</v>
      </c>
      <c r="D9" s="9" t="s">
        <v>1</v>
      </c>
      <c r="E9" s="8" t="s">
        <v>2</v>
      </c>
      <c r="F9" s="9" t="s">
        <v>3</v>
      </c>
      <c r="G9" s="8" t="s">
        <v>4</v>
      </c>
      <c r="H9" s="9" t="s">
        <v>5</v>
      </c>
      <c r="I9" s="10" t="s">
        <v>6</v>
      </c>
      <c r="J9" s="10" t="s">
        <v>9</v>
      </c>
    </row>
    <row r="10" spans="2:13" x14ac:dyDescent="0.25">
      <c r="B10" t="s">
        <v>30</v>
      </c>
      <c r="C10" s="22">
        <f>+C24</f>
        <v>1638646354.3700001</v>
      </c>
      <c r="D10" s="23">
        <f>C13</f>
        <v>1732860104.3100002</v>
      </c>
      <c r="E10" s="22">
        <f t="shared" ref="E10:H10" si="0">D13</f>
        <v>1838249556.3100002</v>
      </c>
      <c r="F10" s="23">
        <f t="shared" si="0"/>
        <v>1943222110.3100002</v>
      </c>
      <c r="G10" s="22">
        <f t="shared" si="0"/>
        <v>1987394879.3100002</v>
      </c>
      <c r="H10" s="23">
        <f t="shared" si="0"/>
        <v>1987481703.3100002</v>
      </c>
      <c r="I10" s="24">
        <f>H13</f>
        <v>2028209557.3137503</v>
      </c>
      <c r="J10" s="24">
        <f>SUM(C10:I10)</f>
        <v>13156064265.233749</v>
      </c>
    </row>
    <row r="11" spans="2:13" x14ac:dyDescent="0.25">
      <c r="B11" t="s">
        <v>33</v>
      </c>
      <c r="C11" s="22">
        <f>+C25+G25</f>
        <v>91543337</v>
      </c>
      <c r="D11" s="23">
        <v>105389452</v>
      </c>
      <c r="E11" s="22">
        <v>104972554</v>
      </c>
      <c r="F11" s="23">
        <v>44172769</v>
      </c>
      <c r="G11" s="22">
        <v>86824</v>
      </c>
      <c r="H11" s="23">
        <v>40727854.003750004</v>
      </c>
      <c r="I11" s="25" t="s">
        <v>21</v>
      </c>
      <c r="J11" s="25">
        <f>SUM(C11:I11)</f>
        <v>386892790.00375003</v>
      </c>
    </row>
    <row r="12" spans="2:13" ht="15.75" thickBot="1" x14ac:dyDescent="0.3">
      <c r="B12" s="5" t="s">
        <v>8</v>
      </c>
      <c r="C12" s="26">
        <f>+C31</f>
        <v>2670412.94</v>
      </c>
      <c r="D12" s="27"/>
      <c r="E12" s="26"/>
      <c r="F12" s="27"/>
      <c r="G12" s="26"/>
      <c r="H12" s="27"/>
      <c r="I12" s="28" t="s">
        <v>21</v>
      </c>
      <c r="J12" s="28">
        <f t="shared" ref="J12" si="1">SUM(C12:I12)</f>
        <v>2670412.94</v>
      </c>
    </row>
    <row r="13" spans="2:13" x14ac:dyDescent="0.25">
      <c r="B13" s="1" t="s">
        <v>9</v>
      </c>
      <c r="C13" s="29">
        <f t="shared" ref="C13" si="2">SUM(C10:C12)</f>
        <v>1732860104.3100002</v>
      </c>
      <c r="D13" s="30">
        <f>SUM(D10:D12)</f>
        <v>1838249556.3100002</v>
      </c>
      <c r="E13" s="29">
        <f t="shared" ref="E13:J13" si="3">SUM(E10:E12)</f>
        <v>1943222110.3100002</v>
      </c>
      <c r="F13" s="30">
        <f t="shared" si="3"/>
        <v>1987394879.3100002</v>
      </c>
      <c r="G13" s="29">
        <f t="shared" si="3"/>
        <v>1987481703.3100002</v>
      </c>
      <c r="H13" s="30">
        <f t="shared" si="3"/>
        <v>2028209557.3137503</v>
      </c>
      <c r="I13" s="31">
        <f t="shared" si="3"/>
        <v>2028209557.3137503</v>
      </c>
      <c r="J13" s="31">
        <f t="shared" si="3"/>
        <v>13545627468.1775</v>
      </c>
      <c r="M13" s="4"/>
    </row>
    <row r="14" spans="2:13" x14ac:dyDescent="0.25">
      <c r="B14" t="s">
        <v>41</v>
      </c>
    </row>
    <row r="15" spans="2:13" x14ac:dyDescent="0.25">
      <c r="B15" t="s">
        <v>42</v>
      </c>
    </row>
    <row r="17" spans="2:10" ht="15.75" x14ac:dyDescent="0.25">
      <c r="B17" s="13" t="s">
        <v>22</v>
      </c>
    </row>
    <row r="18" spans="2:10" x14ac:dyDescent="0.25">
      <c r="B18" s="14" t="s">
        <v>28</v>
      </c>
    </row>
    <row r="19" spans="2:10" x14ac:dyDescent="0.25">
      <c r="B19" s="14" t="s">
        <v>43</v>
      </c>
    </row>
    <row r="20" spans="2:10" x14ac:dyDescent="0.25">
      <c r="B20" s="14" t="s">
        <v>29</v>
      </c>
    </row>
    <row r="21" spans="2:10" x14ac:dyDescent="0.25">
      <c r="B21" s="14" t="s">
        <v>34</v>
      </c>
    </row>
    <row r="22" spans="2:10" x14ac:dyDescent="0.25">
      <c r="B22" s="14" t="s">
        <v>36</v>
      </c>
    </row>
    <row r="23" spans="2:10" ht="15.75" thickBot="1" x14ac:dyDescent="0.3">
      <c r="B23" s="7" t="s">
        <v>40</v>
      </c>
      <c r="C23" s="8" t="s">
        <v>0</v>
      </c>
      <c r="D23" s="8" t="s">
        <v>1</v>
      </c>
      <c r="E23" s="8" t="s">
        <v>2</v>
      </c>
      <c r="F23" s="8" t="s">
        <v>3</v>
      </c>
      <c r="G23" s="8" t="s">
        <v>20</v>
      </c>
      <c r="H23" s="8" t="s">
        <v>23</v>
      </c>
      <c r="I23" s="9" t="s">
        <v>6</v>
      </c>
      <c r="J23" s="9" t="s">
        <v>9</v>
      </c>
    </row>
    <row r="24" spans="2:10" x14ac:dyDescent="0.25">
      <c r="B24" t="s">
        <v>7</v>
      </c>
      <c r="C24" s="22">
        <f>1576260903.21+62385451.16</f>
        <v>1638646354.3700001</v>
      </c>
      <c r="D24" s="22">
        <f>1564683136.07+64328498.45</f>
        <v>1629011634.52</v>
      </c>
      <c r="E24" s="22">
        <f>1361202251.37+58840668.54</f>
        <v>1420042919.9099998</v>
      </c>
      <c r="F24" s="22">
        <f>1310974128.84+54878206.35</f>
        <v>1365852335.1899998</v>
      </c>
      <c r="G24" s="22">
        <f>1310974128.84+54878206.35</f>
        <v>1365852335.1899998</v>
      </c>
      <c r="H24" s="22">
        <f>1424860296.55+50936235.11</f>
        <v>1475796531.6599998</v>
      </c>
      <c r="I24" s="23">
        <f>1673639467.45+50936235.11</f>
        <v>1724575702.5599999</v>
      </c>
      <c r="J24" s="23">
        <f>SUM(C24:I24)</f>
        <v>10619777813.4</v>
      </c>
    </row>
    <row r="25" spans="2:10" x14ac:dyDescent="0.25">
      <c r="B25" t="s">
        <v>16</v>
      </c>
      <c r="C25" s="22">
        <v>17138152.199999999</v>
      </c>
      <c r="D25" s="22"/>
      <c r="E25" s="22"/>
      <c r="F25" s="22"/>
      <c r="G25" s="22">
        <v>74405184.799999997</v>
      </c>
      <c r="H25" s="22"/>
      <c r="I25" s="32"/>
      <c r="J25" s="23">
        <f t="shared" ref="J25:J31" si="4">SUM(C25:I25)</f>
        <v>91543337</v>
      </c>
    </row>
    <row r="26" spans="2:10" x14ac:dyDescent="0.25">
      <c r="B26" t="s">
        <v>17</v>
      </c>
      <c r="C26" s="22"/>
      <c r="D26" s="22"/>
      <c r="E26" s="22"/>
      <c r="F26" s="22"/>
      <c r="G26" s="22">
        <v>39480982.909999996</v>
      </c>
      <c r="H26" s="22">
        <v>65908469.090000004</v>
      </c>
      <c r="I26" s="32"/>
      <c r="J26" s="23">
        <f t="shared" si="4"/>
        <v>105389452</v>
      </c>
    </row>
    <row r="27" spans="2:10" x14ac:dyDescent="0.25">
      <c r="B27" t="s">
        <v>18</v>
      </c>
      <c r="C27" s="22"/>
      <c r="D27" s="22"/>
      <c r="E27" s="22"/>
      <c r="F27" s="22"/>
      <c r="G27" s="22"/>
      <c r="H27" s="22">
        <v>104972554</v>
      </c>
      <c r="I27" s="32"/>
      <c r="J27" s="23">
        <f t="shared" si="4"/>
        <v>104972554</v>
      </c>
    </row>
    <row r="28" spans="2:10" x14ac:dyDescent="0.25">
      <c r="B28" t="s">
        <v>19</v>
      </c>
      <c r="C28" s="22"/>
      <c r="D28" s="22"/>
      <c r="E28" s="22"/>
      <c r="F28" s="22"/>
      <c r="G28" s="22"/>
      <c r="H28" s="22">
        <v>44172769</v>
      </c>
      <c r="I28" s="32"/>
      <c r="J28" s="23">
        <f t="shared" si="4"/>
        <v>44172769</v>
      </c>
    </row>
    <row r="29" spans="2:10" x14ac:dyDescent="0.25">
      <c r="B29" t="s">
        <v>38</v>
      </c>
      <c r="C29" s="22"/>
      <c r="D29" s="22"/>
      <c r="E29" s="22"/>
      <c r="F29" s="22"/>
      <c r="G29" s="22"/>
      <c r="H29" s="22">
        <v>86824</v>
      </c>
      <c r="I29" s="32"/>
      <c r="J29" s="23">
        <f t="shared" si="4"/>
        <v>86824</v>
      </c>
    </row>
    <row r="30" spans="2:10" x14ac:dyDescent="0.25">
      <c r="B30" t="s">
        <v>39</v>
      </c>
      <c r="C30" s="22"/>
      <c r="D30" s="22"/>
      <c r="E30" s="22"/>
      <c r="F30" s="22"/>
      <c r="G30" s="22"/>
      <c r="H30" s="22">
        <v>33638554.810000002</v>
      </c>
      <c r="I30" s="32"/>
      <c r="J30" s="23">
        <f t="shared" si="4"/>
        <v>33638554.810000002</v>
      </c>
    </row>
    <row r="31" spans="2:10" ht="15.75" thickBot="1" x14ac:dyDescent="0.3">
      <c r="B31" s="5" t="s">
        <v>8</v>
      </c>
      <c r="C31" s="26">
        <v>2670412.94</v>
      </c>
      <c r="D31" s="26"/>
      <c r="E31" s="26"/>
      <c r="F31" s="26"/>
      <c r="G31" s="26"/>
      <c r="H31" s="26"/>
      <c r="I31" s="33"/>
      <c r="J31" s="33">
        <f t="shared" si="4"/>
        <v>2670412.94</v>
      </c>
    </row>
    <row r="32" spans="2:10" x14ac:dyDescent="0.25">
      <c r="B32" s="1" t="s">
        <v>9</v>
      </c>
      <c r="C32" s="29">
        <f>SUM(C24:C31)</f>
        <v>1658454919.5100002</v>
      </c>
      <c r="D32" s="29">
        <f>SUM(D24:D31)</f>
        <v>1629011634.52</v>
      </c>
      <c r="E32" s="29">
        <f t="shared" ref="E32:J32" si="5">SUM(E24:E31)</f>
        <v>1420042919.9099998</v>
      </c>
      <c r="F32" s="29">
        <f t="shared" si="5"/>
        <v>1365852335.1899998</v>
      </c>
      <c r="G32" s="29">
        <f t="shared" si="5"/>
        <v>1479738502.8999999</v>
      </c>
      <c r="H32" s="29">
        <f t="shared" si="5"/>
        <v>1724575702.5599997</v>
      </c>
      <c r="I32" s="30">
        <f t="shared" si="5"/>
        <v>1724575702.5599999</v>
      </c>
      <c r="J32" s="30">
        <f t="shared" si="5"/>
        <v>11002251717.15</v>
      </c>
    </row>
    <row r="33" spans="2:10" x14ac:dyDescent="0.25">
      <c r="B33" s="18" t="s">
        <v>35</v>
      </c>
      <c r="C33" s="19"/>
      <c r="D33" s="20">
        <f>D32-C32</f>
        <v>-29443284.990000248</v>
      </c>
      <c r="E33" s="20">
        <f>E32-C32</f>
        <v>-238411999.60000038</v>
      </c>
      <c r="F33" s="20">
        <f>F32-C32</f>
        <v>-292602584.32000041</v>
      </c>
      <c r="G33" s="20">
        <f>G32-C32</f>
        <v>-178716416.61000037</v>
      </c>
      <c r="H33" s="20">
        <f>H32-C32</f>
        <v>66120783.049999475</v>
      </c>
      <c r="I33" s="20">
        <f>I32-C32</f>
        <v>66120783.049999714</v>
      </c>
    </row>
    <row r="34" spans="2:10" x14ac:dyDescent="0.25">
      <c r="B34" s="17" t="s">
        <v>32</v>
      </c>
      <c r="C34" s="16"/>
      <c r="D34" s="16"/>
      <c r="E34" s="16"/>
      <c r="F34" s="16"/>
      <c r="G34" s="16"/>
      <c r="H34" s="16"/>
      <c r="I34" s="12"/>
    </row>
    <row r="35" spans="2:10" x14ac:dyDescent="0.25">
      <c r="B35" t="s">
        <v>25</v>
      </c>
      <c r="C35" s="2"/>
      <c r="D35" s="2"/>
      <c r="E35" s="2"/>
      <c r="F35" s="2"/>
      <c r="G35" s="2"/>
      <c r="H35" s="2"/>
      <c r="I35" s="2"/>
    </row>
    <row r="36" spans="2:10" x14ac:dyDescent="0.25">
      <c r="B36" t="s">
        <v>24</v>
      </c>
      <c r="C36" s="2"/>
      <c r="D36" s="2"/>
      <c r="E36" s="2"/>
      <c r="F36" s="2"/>
      <c r="G36" s="2"/>
      <c r="H36" s="2"/>
      <c r="I36" s="2"/>
    </row>
    <row r="37" spans="2:10" ht="11.25" customHeight="1" x14ac:dyDescent="0.25"/>
    <row r="38" spans="2:10" x14ac:dyDescent="0.25">
      <c r="B38" s="11" t="s">
        <v>26</v>
      </c>
    </row>
    <row r="39" spans="2:10" ht="15.75" thickBot="1" x14ac:dyDescent="0.3">
      <c r="B39" s="7" t="s">
        <v>40</v>
      </c>
      <c r="C39" s="8" t="s">
        <v>0</v>
      </c>
      <c r="D39" s="8" t="s">
        <v>1</v>
      </c>
      <c r="E39" s="8" t="s">
        <v>2</v>
      </c>
      <c r="F39" s="8" t="s">
        <v>3</v>
      </c>
      <c r="G39" s="8" t="s">
        <v>4</v>
      </c>
      <c r="H39" s="8" t="s">
        <v>5</v>
      </c>
      <c r="I39" s="9" t="s">
        <v>6</v>
      </c>
      <c r="J39" s="9" t="s">
        <v>9</v>
      </c>
    </row>
    <row r="40" spans="2:10" x14ac:dyDescent="0.25">
      <c r="B40" t="s">
        <v>10</v>
      </c>
      <c r="C40" s="34">
        <f>C24-C10</f>
        <v>0</v>
      </c>
      <c r="D40" s="34">
        <f>D24-D10</f>
        <v>-103848469.7900002</v>
      </c>
      <c r="E40" s="34">
        <f t="shared" ref="E40:I40" si="6">E24-E10</f>
        <v>-418206636.40000033</v>
      </c>
      <c r="F40" s="34">
        <f t="shared" si="6"/>
        <v>-577369775.12000036</v>
      </c>
      <c r="G40" s="34">
        <f t="shared" si="6"/>
        <v>-621542544.12000036</v>
      </c>
      <c r="H40" s="34">
        <f t="shared" si="6"/>
        <v>-511685171.65000033</v>
      </c>
      <c r="I40" s="35">
        <f t="shared" si="6"/>
        <v>-303633854.75375032</v>
      </c>
      <c r="J40" s="34">
        <f>SUM(C40:I40)</f>
        <v>-2536286451.8337522</v>
      </c>
    </row>
    <row r="41" spans="2:10" ht="15.75" thickBot="1" x14ac:dyDescent="0.3">
      <c r="B41" s="5" t="s">
        <v>11</v>
      </c>
      <c r="C41" s="36">
        <f t="shared" ref="C41:H41" si="7">C31+C28+C27+C26+C25-C12-C11</f>
        <v>-74405184.799999997</v>
      </c>
      <c r="D41" s="36">
        <f t="shared" si="7"/>
        <v>-105389452</v>
      </c>
      <c r="E41" s="36">
        <f t="shared" si="7"/>
        <v>-104972554</v>
      </c>
      <c r="F41" s="36">
        <f t="shared" si="7"/>
        <v>-44172769</v>
      </c>
      <c r="G41" s="36">
        <f t="shared" si="7"/>
        <v>113799343.70999999</v>
      </c>
      <c r="H41" s="36">
        <f t="shared" si="7"/>
        <v>174325938.08625001</v>
      </c>
      <c r="I41" s="37" t="s">
        <v>21</v>
      </c>
      <c r="J41" s="36">
        <f>SUM(C41:I41)</f>
        <v>-40814678.003750026</v>
      </c>
    </row>
    <row r="42" spans="2:10" x14ac:dyDescent="0.25">
      <c r="B42" t="s">
        <v>12</v>
      </c>
      <c r="C42" s="34">
        <f>SUM(C40:C41)</f>
        <v>-74405184.799999997</v>
      </c>
      <c r="D42" s="34">
        <f>SUM(D40:D41)</f>
        <v>-209237921.7900002</v>
      </c>
      <c r="E42" s="34">
        <f t="shared" ref="E42:I42" si="8">SUM(E40:E41)</f>
        <v>-523179190.40000033</v>
      </c>
      <c r="F42" s="34">
        <f t="shared" si="8"/>
        <v>-621542544.12000036</v>
      </c>
      <c r="G42" s="34">
        <f t="shared" si="8"/>
        <v>-507743200.41000038</v>
      </c>
      <c r="H42" s="34">
        <f t="shared" si="8"/>
        <v>-337359233.56375033</v>
      </c>
      <c r="I42" s="35">
        <f t="shared" si="8"/>
        <v>-303633854.75375032</v>
      </c>
      <c r="J42" s="34">
        <f>SUM(J40:J41)</f>
        <v>-2577101129.837502</v>
      </c>
    </row>
    <row r="43" spans="2:10" x14ac:dyDescent="0.25">
      <c r="D43" s="3"/>
    </row>
    <row r="44" spans="2:10" x14ac:dyDescent="0.25">
      <c r="D44" s="21"/>
      <c r="I44" s="4"/>
    </row>
    <row r="45" spans="2:10" x14ac:dyDescent="0.25">
      <c r="I45" s="4"/>
    </row>
  </sheetData>
  <printOptions horizontalCentered="1"/>
  <pageMargins left="0.2" right="0.2" top="0.5" bottom="0.5" header="0.3" footer="0.3"/>
  <pageSetup scale="81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Full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Pease Family</dc:creator>
  <cp:lastModifiedBy>aapostol</cp:lastModifiedBy>
  <cp:lastPrinted>2013-08-27T17:32:46Z</cp:lastPrinted>
  <dcterms:created xsi:type="dcterms:W3CDTF">2013-06-22T15:46:41Z</dcterms:created>
  <dcterms:modified xsi:type="dcterms:W3CDTF">2013-08-27T17:32:51Z</dcterms:modified>
</cp:coreProperties>
</file>