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665" tabRatio="909" activeTab="0"/>
  </bookViews>
  <sheets>
    <sheet name="CalWRKS ADMIN GROWTH CALC" sheetId="1" r:id="rId1"/>
    <sheet name="CALWORKS ADMIN Expenditures" sheetId="2" r:id="rId2"/>
    <sheet name="CHILD CARE STAGE II Expenditure" sheetId="3" r:id="rId3"/>
    <sheet name="MOE for Only AFDC" sheetId="4" r:id="rId4"/>
  </sheets>
  <externalReferences>
    <externalReference r:id="rId7"/>
  </externalReferences>
  <definedNames>
    <definedName name="_xlnm.Print_Area" localSheetId="3">'MOE for Only AFDC'!$A$1:$AI$68</definedName>
    <definedName name="_xlnm.Print_Titles" localSheetId="1">'CALWORKS ADMIN Expenditures'!$A:$B</definedName>
    <definedName name="_xlnm.Print_Titles" localSheetId="0">'CalWRKS ADMIN GROWTH CALC'!$A:$B</definedName>
    <definedName name="_xlnm.Print_Titles" localSheetId="3">'MOE for Only AFDC'!$A:$B</definedName>
  </definedNames>
  <calcPr fullCalcOnLoad="1"/>
</workbook>
</file>

<file path=xl/comments2.xml><?xml version="1.0" encoding="utf-8"?>
<comments xmlns="http://schemas.openxmlformats.org/spreadsheetml/2006/main">
  <authors>
    <author>Martha Arana</author>
  </authors>
  <commentList>
    <comment ref="C70" authorId="0">
      <text>
        <r>
          <rPr>
            <b/>
            <sz val="8"/>
            <rFont val="Tahoma"/>
            <family val="0"/>
          </rPr>
          <t>Martha Arana:</t>
        </r>
        <r>
          <rPr>
            <sz val="8"/>
            <rFont val="Tahoma"/>
            <family val="0"/>
          </rPr>
          <t xml:space="preserve">
Prior to TANF; has county shares, these codes need to be used for realignment
</t>
        </r>
      </text>
    </comment>
  </commentList>
</comments>
</file>

<file path=xl/sharedStrings.xml><?xml version="1.0" encoding="utf-8"?>
<sst xmlns="http://schemas.openxmlformats.org/spreadsheetml/2006/main" count="498" uniqueCount="263">
  <si>
    <t>Not Included - NO County Share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</si>
  <si>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</si>
  <si>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</si>
  <si>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</si>
  <si>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</si>
  <si>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</si>
  <si>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</si>
  <si>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</si>
  <si>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</si>
  <si>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</si>
  <si>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</si>
  <si>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</si>
  <si>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</si>
  <si>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</si>
  <si>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</si>
  <si>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</si>
  <si>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</si>
  <si>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</si>
  <si>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</si>
  <si>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</si>
  <si>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</si>
  <si>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</si>
  <si>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</si>
  <si>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</si>
  <si>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</si>
  <si>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</si>
  <si>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</si>
  <si>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</si>
  <si>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</si>
  <si>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</si>
  <si>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</si>
  <si>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</si>
  <si>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</si>
  <si>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</si>
  <si>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</si>
  <si>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</si>
  <si>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</si>
  <si>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</si>
  <si>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</si>
  <si>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</si>
  <si>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</si>
  <si>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</si>
  <si>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</si>
  <si>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</si>
  <si>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</si>
  <si>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</si>
  <si>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</si>
  <si>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</si>
  <si>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</si>
  <si>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</si>
  <si>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</si>
  <si>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</si>
  <si>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</si>
  <si>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</si>
  <si>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</si>
  <si>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</si>
  <si>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</si>
  <si>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</si>
  <si>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</si>
  <si>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</si>
  <si>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COUNTIES</t>
  </si>
  <si>
    <t>FEDERAL</t>
  </si>
  <si>
    <t>STATE</t>
  </si>
  <si>
    <t>COUNTY</t>
  </si>
  <si>
    <t>(50/35/15)</t>
  </si>
  <si>
    <t>(50/50/0)</t>
  </si>
  <si>
    <t>(0/100/0)</t>
  </si>
  <si>
    <t>CalWORKs Eligibility - - Prg Codes used from County Expense Claim</t>
  </si>
  <si>
    <t>Prior to TANF</t>
  </si>
  <si>
    <t>(50/47.5/2.5)</t>
  </si>
  <si>
    <t>(0/0/100)</t>
  </si>
  <si>
    <t>(100/0/0)</t>
  </si>
  <si>
    <t>Admin Cost (50/50/0)</t>
  </si>
  <si>
    <t>CHILD CARE STAGE II EXPENDITURES</t>
  </si>
  <si>
    <t>Child Care - Prg Codes used from County Expense Claim</t>
  </si>
  <si>
    <t>Stage II Child Care (A 9/98)</t>
  </si>
  <si>
    <t>Direct Admin Costs</t>
  </si>
  <si>
    <t>Stage II Child Care Svcs, Payments-Assistance</t>
  </si>
  <si>
    <t>Stage II Child Care Contracted Svcs</t>
  </si>
  <si>
    <t>905018 &amp; 905031</t>
  </si>
  <si>
    <t>CC STAGE II  TOTAL EXPENDITURES</t>
  </si>
  <si>
    <t>CalWORKs Admin</t>
  </si>
  <si>
    <t>Net Growth /</t>
  </si>
  <si>
    <t>Post-Realign.</t>
  </si>
  <si>
    <t>Reduction</t>
  </si>
  <si>
    <t>County Share</t>
  </si>
  <si>
    <t>Total Funds</t>
  </si>
  <si>
    <t>&amp; CC Stage II</t>
  </si>
  <si>
    <t>ISAWS Co.</t>
  </si>
  <si>
    <t>AFDC</t>
  </si>
  <si>
    <t>AFDC/NAFS</t>
  </si>
  <si>
    <t>Calculate</t>
  </si>
  <si>
    <t xml:space="preserve">Share of </t>
  </si>
  <si>
    <t>CCare-NET,</t>
  </si>
  <si>
    <t>1996/97</t>
  </si>
  <si>
    <t>County</t>
  </si>
  <si>
    <t>Percent</t>
  </si>
  <si>
    <t>M&amp;O/wo  FC</t>
  </si>
  <si>
    <t>GAIN</t>
  </si>
  <si>
    <t>MOE</t>
  </si>
  <si>
    <t>NAFS</t>
  </si>
  <si>
    <t>PAFS QC</t>
  </si>
  <si>
    <t>QCIS</t>
  </si>
  <si>
    <t>NAFS QC</t>
  </si>
  <si>
    <t>CDB</t>
  </si>
  <si>
    <t>To Total*</t>
  </si>
  <si>
    <t>Health/Safety</t>
  </si>
  <si>
    <t>Alameda</t>
  </si>
  <si>
    <t>Alpine</t>
  </si>
  <si>
    <t>Amador</t>
  </si>
  <si>
    <t>Butte</t>
  </si>
  <si>
    <t xml:space="preserve"> 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</si>
  <si>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</si>
  <si>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</si>
  <si>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</si>
  <si>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</si>
  <si>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</si>
  <si>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</si>
  <si>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</si>
  <si>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</si>
  <si>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</si>
  <si>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</si>
  <si>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</si>
  <si>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</si>
  <si>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</si>
  <si>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</si>
  <si>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</si>
  <si>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</si>
  <si>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</si>
  <si>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</si>
  <si>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</si>
  <si>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</si>
  <si>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</si>
  <si>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</si>
  <si>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</si>
  <si>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</si>
  <si>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</si>
  <si>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</si>
  <si>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</si>
  <si>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</si>
  <si>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</si>
  <si>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</si>
  <si>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</si>
  <si>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</si>
  <si>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</si>
  <si>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</si>
  <si>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</si>
  <si>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</si>
  <si>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</si>
  <si>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</si>
  <si>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</si>
  <si>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</si>
  <si>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</si>
  <si>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</si>
  <si>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</si>
  <si>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</si>
  <si>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</si>
  <si>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</si>
  <si>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</si>
  <si>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</si>
  <si>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</si>
  <si>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</si>
  <si>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</si>
  <si>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</si>
  <si>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</si>
  <si>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</si>
  <si>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Total </t>
  </si>
  <si>
    <t>FY 96-97</t>
  </si>
  <si>
    <t>MOE ONLY</t>
  </si>
  <si>
    <t>for Realignment</t>
  </si>
  <si>
    <t>Co Expend</t>
  </si>
  <si>
    <t>Merit Sys</t>
  </si>
  <si>
    <t>A-87 Contract</t>
  </si>
  <si>
    <t>SB 1472 Fiscal Relief</t>
  </si>
  <si>
    <t>AFDC &amp; NAFS</t>
  </si>
  <si>
    <t xml:space="preserve">ISAWS Share of </t>
  </si>
  <si>
    <t>AFDC Over-Pyt &amp;</t>
  </si>
  <si>
    <t>Cal learn, TCC,</t>
  </si>
  <si>
    <t>M&amp;O/w FC</t>
  </si>
  <si>
    <t>SB 1472</t>
  </si>
  <si>
    <t>AFDC - Relief</t>
  </si>
  <si>
    <t>Collections SB 627</t>
  </si>
  <si>
    <t>Collections - SB 627</t>
  </si>
  <si>
    <t>Co. Expend</t>
  </si>
  <si>
    <t>Based on FY 96/97 Closeout - posted (9/3/98)</t>
  </si>
  <si>
    <t>TOTAL FUNDS</t>
  </si>
  <si>
    <t>TOTAL EXPEND</t>
  </si>
  <si>
    <t>CALWRKS ADMIN &amp;</t>
  </si>
  <si>
    <t>CC STAGE II</t>
  </si>
  <si>
    <t>AFDC CO</t>
  </si>
  <si>
    <t>Calc</t>
  </si>
  <si>
    <t>CalWRKS ADMIN</t>
  </si>
  <si>
    <t>%age</t>
  </si>
  <si>
    <t>County Share %AGE</t>
  </si>
  <si>
    <t>County Share Expend</t>
  </si>
  <si>
    <t>Based on</t>
  </si>
  <si>
    <t>Pre-Realign</t>
  </si>
  <si>
    <t>County %age 25%</t>
  </si>
  <si>
    <t>CalWRKS Admin</t>
  </si>
  <si>
    <t>Co Growth / Reduc</t>
  </si>
  <si>
    <t>Due to Realign</t>
  </si>
  <si>
    <t>Difference</t>
  </si>
  <si>
    <t>Admin Sav (50/35/15)</t>
  </si>
  <si>
    <t>SUO-NAFS County Share</t>
  </si>
  <si>
    <t>CALWRKS SINGLE ALLOC EXPEND</t>
  </si>
  <si>
    <t>FEDERAL/STATE</t>
  </si>
  <si>
    <t>Ensure that no county's code 321 is above code 639. See Lake as example.</t>
  </si>
  <si>
    <t>COUNTY MOE</t>
  </si>
  <si>
    <t>FY 96-97 AFDC MOE - CALCULATION when code 321 was not established.  Methodology should have been updated to reflect actual Single Allocation county share. However, same process has been used in prior years.</t>
  </si>
  <si>
    <t>check:</t>
  </si>
  <si>
    <t>CC Stage II Expend</t>
  </si>
  <si>
    <t>Single Alloc Expend</t>
  </si>
  <si>
    <t>Single Alloc Co Share</t>
  </si>
  <si>
    <t>FY 08-09</t>
  </si>
  <si>
    <t>FY 08/09 CALWORKS ADMIN EXPENDITURES</t>
  </si>
  <si>
    <t>FY 08-09 - CODE 639</t>
  </si>
  <si>
    <t>FY 08-09 - CODE 321</t>
  </si>
  <si>
    <t>TOTAL FY 08/09</t>
  </si>
  <si>
    <t>FY 09-10 CALWORKS ADMIN GROWTH CALCULATION</t>
  </si>
  <si>
    <t>based on FY 08/09</t>
  </si>
  <si>
    <t>FY 08/09 Expend.</t>
  </si>
  <si>
    <t>FY 09/10</t>
  </si>
  <si>
    <t>FY 07/08 Expend.</t>
  </si>
  <si>
    <t>FY 08/09</t>
  </si>
  <si>
    <t>040</t>
  </si>
  <si>
    <t>065</t>
  </si>
  <si>
    <t>066</t>
  </si>
  <si>
    <t>Check to see if there is any expenditure; if none, remove from Alloc vs. Exp file</t>
  </si>
  <si>
    <t>No county share; Not to include in Realignment</t>
  </si>
  <si>
    <t>Not Included - NO County Share - Activities funded 100% state general fund</t>
  </si>
  <si>
    <t>State funded only; Not to use for Realignment</t>
  </si>
  <si>
    <t>Check with Fiscal Policy</t>
  </si>
  <si>
    <t>1996/1997</t>
  </si>
  <si>
    <t>Others</t>
  </si>
  <si>
    <t>Project</t>
  </si>
  <si>
    <t>Evaluation</t>
  </si>
  <si>
    <t>Split to Medical….ect; holding place prior to shift</t>
  </si>
  <si>
    <t>CW Data Reporting</t>
  </si>
  <si>
    <t>Remove from Allo vs Exp</t>
  </si>
  <si>
    <r>
      <t>CHILD CARE STAGE II EXPEND</t>
    </r>
    <r>
      <rPr>
        <i/>
        <sz val="10"/>
        <color indexed="8"/>
        <rFont val="Franklin Gothic Book"/>
        <family val="2"/>
      </rPr>
      <t xml:space="preserve"> (Run 02/25/10)</t>
    </r>
  </si>
  <si>
    <r>
      <t>CC STAGE II EXPEND DIRECTS</t>
    </r>
    <r>
      <rPr>
        <i/>
        <sz val="10"/>
        <color indexed="8"/>
        <rFont val="Franklin Gothic Book"/>
        <family val="2"/>
      </rPr>
      <t xml:space="preserve"> (Run 02/25/10)</t>
    </r>
  </si>
  <si>
    <r>
      <t>CALWORKS ADMIN EXPENDITURES</t>
    </r>
    <r>
      <rPr>
        <i/>
        <sz val="10"/>
        <color indexed="8"/>
        <rFont val="Franklin Gothic Book"/>
        <family val="2"/>
      </rPr>
      <t xml:space="preserve"> (Run 03/02/10)</t>
    </r>
  </si>
  <si>
    <r>
      <t>CALWORKS MOE EXPEND</t>
    </r>
    <r>
      <rPr>
        <i/>
        <sz val="10"/>
        <color indexed="8"/>
        <rFont val="Franklin Gothic Book"/>
        <family val="2"/>
      </rPr>
      <t xml:space="preserve"> (Run 03/02/10)</t>
    </r>
  </si>
  <si>
    <r>
      <t>NAFS CO SHARE EXPEND</t>
    </r>
    <r>
      <rPr>
        <i/>
        <sz val="10"/>
        <color indexed="8"/>
        <rFont val="Franklin Gothic Book"/>
        <family val="2"/>
      </rPr>
      <t xml:space="preserve"> (Run 03/02/10)</t>
    </r>
  </si>
  <si>
    <r>
      <t xml:space="preserve">Child Support Disregards - </t>
    </r>
    <r>
      <rPr>
        <i/>
        <sz val="10"/>
        <rFont val="Franklin Gothic Book"/>
        <family val="2"/>
      </rPr>
      <t>Incl in Single Alloc Ltr</t>
    </r>
  </si>
  <si>
    <r>
      <t>CalWORKs SAVE Program (A 9/92) -</t>
    </r>
    <r>
      <rPr>
        <i/>
        <sz val="10"/>
        <rFont val="Franklin Gothic Book"/>
        <family val="2"/>
      </rPr>
      <t xml:space="preserve"> Incl in Single Alloc Ltr -- </t>
    </r>
    <r>
      <rPr>
        <b/>
        <sz val="10"/>
        <rFont val="Franklin Gothic Book"/>
        <family val="2"/>
      </rPr>
      <t>Co. Share in NAFS</t>
    </r>
  </si>
  <si>
    <r>
      <t xml:space="preserve">CalWORKs Fraud - </t>
    </r>
    <r>
      <rPr>
        <i/>
        <sz val="10"/>
        <rFont val="Franklin Gothic Book"/>
        <family val="2"/>
      </rPr>
      <t xml:space="preserve">Incl in Single Alloc Ltr -- </t>
    </r>
    <r>
      <rPr>
        <b/>
        <sz val="10"/>
        <rFont val="Franklin Gothic Book"/>
        <family val="2"/>
      </rPr>
      <t>Co. Share in NAFS</t>
    </r>
  </si>
  <si>
    <r>
      <t>NonFederal CalWORKs Fraud -</t>
    </r>
    <r>
      <rPr>
        <i/>
        <sz val="10"/>
        <rFont val="Franklin Gothic Book"/>
        <family val="2"/>
      </rPr>
      <t xml:space="preserve"> Incl in Single Alloc Ltr -- </t>
    </r>
    <r>
      <rPr>
        <b/>
        <sz val="10"/>
        <rFont val="Franklin Gothic Book"/>
        <family val="2"/>
      </rPr>
      <t>Co. Share in NAFS</t>
    </r>
  </si>
  <si>
    <r>
      <t>CalWORKs Jail Match (A 9/97) -</t>
    </r>
    <r>
      <rPr>
        <i/>
        <sz val="10"/>
        <rFont val="Franklin Gothic Book"/>
        <family val="2"/>
      </rPr>
      <t xml:space="preserve"> Incl in Single Alloc Ltr -- </t>
    </r>
    <r>
      <rPr>
        <b/>
        <sz val="10"/>
        <rFont val="Franklin Gothic Book"/>
        <family val="2"/>
      </rPr>
      <t>Co. Share in NAFS</t>
    </r>
  </si>
  <si>
    <r>
      <t xml:space="preserve">CalWORKs Eligibility (A 3/98) - </t>
    </r>
    <r>
      <rPr>
        <i/>
        <sz val="10"/>
        <rFont val="Franklin Gothic Book"/>
        <family val="2"/>
      </rPr>
      <t>Incl in Single Alloc Ltr --</t>
    </r>
    <r>
      <rPr>
        <b/>
        <sz val="10"/>
        <rFont val="Franklin Gothic Book"/>
        <family val="2"/>
      </rPr>
      <t xml:space="preserve"> Co. Share in NAFS</t>
    </r>
  </si>
  <si>
    <r>
      <t>NonFederal CalWORKs Eligibility (A 3/98) -</t>
    </r>
    <r>
      <rPr>
        <i/>
        <sz val="10"/>
        <rFont val="Franklin Gothic Book"/>
        <family val="2"/>
      </rPr>
      <t xml:space="preserve"> Incl in Single Alloc Ltr -- </t>
    </r>
    <r>
      <rPr>
        <b/>
        <sz val="10"/>
        <rFont val="Franklin Gothic Book"/>
        <family val="2"/>
      </rPr>
      <t>Co. Share in NAFS</t>
    </r>
  </si>
  <si>
    <r>
      <t xml:space="preserve">CalWORKs Program Integrity (A 3/98) - </t>
    </r>
    <r>
      <rPr>
        <i/>
        <sz val="10"/>
        <rFont val="Franklin Gothic Book"/>
        <family val="2"/>
      </rPr>
      <t xml:space="preserve">Incl in Single Alloc Ltr </t>
    </r>
  </si>
  <si>
    <r>
      <t>SUO</t>
    </r>
    <r>
      <rPr>
        <sz val="10"/>
        <rFont val="Franklin Gothic Book"/>
        <family val="2"/>
      </rPr>
      <t>-CalWORKs MOE Adjustment -</t>
    </r>
    <r>
      <rPr>
        <i/>
        <sz val="10"/>
        <rFont val="Franklin Gothic Book"/>
        <family val="2"/>
      </rPr>
      <t xml:space="preserve"> Incl in Single Alloc Ltr</t>
    </r>
  </si>
  <si>
    <r>
      <t>CalWORKs IEVS (A 9/93) -</t>
    </r>
    <r>
      <rPr>
        <i/>
        <sz val="10"/>
        <rFont val="Franklin Gothic Book"/>
        <family val="2"/>
      </rPr>
      <t xml:space="preserve"> Incl in Single Alloc Ltr  --- </t>
    </r>
    <r>
      <rPr>
        <b/>
        <sz val="10"/>
        <rFont val="Franklin Gothic Book"/>
        <family val="2"/>
      </rPr>
      <t>No Co. Share in NAFS</t>
    </r>
  </si>
  <si>
    <r>
      <t>U.S. Residency Proj-CalWORKs (A 12/94) -</t>
    </r>
    <r>
      <rPr>
        <i/>
        <sz val="10"/>
        <rFont val="Franklin Gothic Book"/>
        <family val="2"/>
      </rPr>
      <t xml:space="preserve"> Incl in Single Alloc Ltr -- </t>
    </r>
    <r>
      <rPr>
        <b/>
        <i/>
        <sz val="10"/>
        <rFont val="Franklin Gothic Book"/>
        <family val="2"/>
      </rPr>
      <t>No Co. Share in NAFS (D 9/06 - 50/50/0)</t>
    </r>
  </si>
  <si>
    <r>
      <t xml:space="preserve">CalWORKs Overpayment Collections (A 6/94) - </t>
    </r>
    <r>
      <rPr>
        <i/>
        <sz val="10"/>
        <rFont val="Franklin Gothic Book"/>
        <family val="2"/>
      </rPr>
      <t xml:space="preserve">Incl in Single Alloc Ltr </t>
    </r>
  </si>
  <si>
    <r>
      <t xml:space="preserve">CalWORKs AFIRM - LA County (A 6/94) - </t>
    </r>
    <r>
      <rPr>
        <i/>
        <sz val="10"/>
        <rFont val="Franklin Gothic Book"/>
        <family val="2"/>
      </rPr>
      <t>Incl in Single Alloc Ltr --</t>
    </r>
    <r>
      <rPr>
        <b/>
        <sz val="10"/>
        <rFont val="Franklin Gothic Book"/>
        <family val="2"/>
      </rPr>
      <t xml:space="preserve"> Co. Share in NAFS</t>
    </r>
  </si>
  <si>
    <r>
      <t>EFD/P-Fed CalWORKs -</t>
    </r>
    <r>
      <rPr>
        <i/>
        <sz val="10"/>
        <rFont val="Franklin Gothic Book"/>
        <family val="2"/>
      </rPr>
      <t xml:space="preserve"> Incl in Single Alloc Ltr</t>
    </r>
  </si>
  <si>
    <r>
      <t xml:space="preserve">Fed CalWORKs &amp; FS Fraud - </t>
    </r>
    <r>
      <rPr>
        <i/>
        <sz val="10"/>
        <rFont val="Franklin Gothic Book"/>
        <family val="2"/>
      </rPr>
      <t xml:space="preserve">Not Incl in NAFS Ltr OR Single Alloc Ltr -- </t>
    </r>
    <r>
      <rPr>
        <b/>
        <sz val="10"/>
        <rFont val="Franklin Gothic Book"/>
        <family val="2"/>
      </rPr>
      <t>Co. Share in NAFS</t>
    </r>
  </si>
  <si>
    <r>
      <t xml:space="preserve">NonFed CalWORKs &amp; FS Fraud - </t>
    </r>
    <r>
      <rPr>
        <i/>
        <sz val="10"/>
        <rFont val="Franklin Gothic Book"/>
        <family val="2"/>
      </rPr>
      <t xml:space="preserve">Not Incl in NAFS Ltr OR Single Alloc Ltr -- </t>
    </r>
    <r>
      <rPr>
        <b/>
        <i/>
        <sz val="10"/>
        <rFont val="Franklin Gothic Book"/>
        <family val="2"/>
      </rPr>
      <t>Co. Share in NAFS</t>
    </r>
  </si>
  <si>
    <r>
      <t>CalWORKs Case Mgmt (A 12/99) -</t>
    </r>
    <r>
      <rPr>
        <i/>
        <sz val="10"/>
        <rFont val="Franklin Gothic Book"/>
        <family val="2"/>
      </rPr>
      <t xml:space="preserve"> Incl in Single Alloc Ltr</t>
    </r>
  </si>
  <si>
    <r>
      <t>Information &amp; Referral (A 12/99) -</t>
    </r>
    <r>
      <rPr>
        <i/>
        <sz val="10"/>
        <rFont val="Franklin Gothic Book"/>
        <family val="2"/>
      </rPr>
      <t xml:space="preserve"> Incl in Single Alloc Ltr</t>
    </r>
  </si>
  <si>
    <r>
      <t>NonFederal CalWORKs Case Mgmt - Recent Noncitizens (A 12/99) (C 9/05) -</t>
    </r>
    <r>
      <rPr>
        <i/>
        <sz val="10"/>
        <rFont val="Franklin Gothic Book"/>
        <family val="2"/>
      </rPr>
      <t xml:space="preserve"> Incl in Single Alloc Ltr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</si>
</sst>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8"/>
      <name val="Franklin Gothic Book"/>
      <family val="2"/>
    </font>
    <font>
      <u val="single"/>
      <sz val="10"/>
      <color indexed="8"/>
      <name val="Franklin Gothic Book"/>
      <family val="2"/>
    </font>
    <font>
      <i/>
      <sz val="10"/>
      <color indexed="8"/>
      <name val="Franklin Gothic Book"/>
      <family val="2"/>
    </font>
    <font>
      <i/>
      <u val="single"/>
      <sz val="10"/>
      <name val="Franklin Gothic Book"/>
      <family val="2"/>
    </font>
    <font>
      <b/>
      <u val="single"/>
      <sz val="10"/>
      <name val="Franklin Gothic Book"/>
      <family val="2"/>
    </font>
    <font>
      <i/>
      <sz val="10"/>
      <name val="Franklin Gothic Book"/>
      <family val="2"/>
    </font>
    <font>
      <b/>
      <i/>
      <sz val="10"/>
      <name val="Franklin Gothic Book"/>
      <family val="2"/>
    </font>
    <font>
      <i/>
      <sz val="10"/>
      <color indexed="10"/>
      <name val="Franklin Gothic Book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 horizontal="center"/>
    </xf>
    <xf numFmtId="6" fontId="21" fillId="0" borderId="0" xfId="0" applyNumberFormat="1" applyFont="1" applyFill="1" applyBorder="1" applyAlignment="1">
      <alignment horizontal="center"/>
    </xf>
    <xf numFmtId="6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6" fontId="23" fillId="0" borderId="10" xfId="0" applyNumberFormat="1" applyFont="1" applyFill="1" applyBorder="1" applyAlignment="1" applyProtection="1">
      <alignment horizontal="center"/>
      <protection/>
    </xf>
    <xf numFmtId="6" fontId="23" fillId="0" borderId="11" xfId="0" applyNumberFormat="1" applyFont="1" applyFill="1" applyBorder="1" applyAlignment="1" applyProtection="1">
      <alignment horizontal="center"/>
      <protection/>
    </xf>
    <xf numFmtId="6" fontId="23" fillId="0" borderId="12" xfId="0" applyNumberFormat="1" applyFont="1" applyFill="1" applyBorder="1" applyAlignment="1" applyProtection="1">
      <alignment/>
      <protection/>
    </xf>
    <xf numFmtId="6" fontId="23" fillId="0" borderId="12" xfId="0" applyNumberFormat="1" applyFont="1" applyFill="1" applyBorder="1" applyAlignment="1" applyProtection="1">
      <alignment horizontal="center"/>
      <protection/>
    </xf>
    <xf numFmtId="6" fontId="23" fillId="0" borderId="0" xfId="0" applyNumberFormat="1" applyFont="1" applyFill="1" applyBorder="1" applyAlignment="1" applyProtection="1">
      <alignment horizontal="center"/>
      <protection/>
    </xf>
    <xf numFmtId="6" fontId="23" fillId="0" borderId="13" xfId="0" applyNumberFormat="1" applyFont="1" applyFill="1" applyBorder="1" applyAlignment="1" applyProtection="1">
      <alignment horizontal="center"/>
      <protection/>
    </xf>
    <xf numFmtId="6" fontId="23" fillId="0" borderId="14" xfId="0" applyNumberFormat="1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>
      <alignment/>
    </xf>
    <xf numFmtId="6" fontId="23" fillId="0" borderId="15" xfId="0" applyNumberFormat="1" applyFont="1" applyFill="1" applyBorder="1" applyAlignment="1" applyProtection="1">
      <alignment horizontal="center"/>
      <protection/>
    </xf>
    <xf numFmtId="6" fontId="23" fillId="0" borderId="16" xfId="0" applyNumberFormat="1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>
      <alignment/>
    </xf>
    <xf numFmtId="6" fontId="23" fillId="0" borderId="17" xfId="0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6" fontId="23" fillId="0" borderId="19" xfId="0" applyNumberFormat="1" applyFont="1" applyFill="1" applyBorder="1" applyAlignment="1" applyProtection="1">
      <alignment horizontal="center"/>
      <protection/>
    </xf>
    <xf numFmtId="6" fontId="23" fillId="0" borderId="20" xfId="0" applyNumberFormat="1" applyFont="1" applyFill="1" applyBorder="1" applyAlignment="1" applyProtection="1">
      <alignment horizontal="center"/>
      <protection/>
    </xf>
    <xf numFmtId="6" fontId="23" fillId="0" borderId="21" xfId="0" applyNumberFormat="1" applyFont="1" applyFill="1" applyBorder="1" applyAlignment="1" applyProtection="1">
      <alignment horizontal="center"/>
      <protection/>
    </xf>
    <xf numFmtId="6" fontId="23" fillId="0" borderId="18" xfId="0" applyNumberFormat="1" applyFont="1" applyFill="1" applyBorder="1" applyAlignment="1" applyProtection="1">
      <alignment horizontal="center"/>
      <protection/>
    </xf>
    <xf numFmtId="37" fontId="22" fillId="0" borderId="14" xfId="0" applyNumberFormat="1" applyFont="1" applyFill="1" applyBorder="1" applyAlignment="1" applyProtection="1">
      <alignment/>
      <protection/>
    </xf>
    <xf numFmtId="6" fontId="21" fillId="0" borderId="22" xfId="0" applyNumberFormat="1" applyFont="1" applyFill="1" applyBorder="1" applyAlignment="1">
      <alignment/>
    </xf>
    <xf numFmtId="6" fontId="21" fillId="0" borderId="23" xfId="0" applyNumberFormat="1" applyFont="1" applyFill="1" applyBorder="1" applyAlignment="1">
      <alignment/>
    </xf>
    <xf numFmtId="10" fontId="21" fillId="0" borderId="23" xfId="0" applyNumberFormat="1" applyFont="1" applyFill="1" applyBorder="1" applyAlignment="1">
      <alignment horizontal="center"/>
    </xf>
    <xf numFmtId="6" fontId="21" fillId="0" borderId="23" xfId="0" applyNumberFormat="1" applyFont="1" applyFill="1" applyBorder="1" applyAlignment="1">
      <alignment horizontal="right"/>
    </xf>
    <xf numFmtId="6" fontId="21" fillId="0" borderId="24" xfId="0" applyNumberFormat="1" applyFont="1" applyFill="1" applyBorder="1" applyAlignment="1">
      <alignment horizontal="right"/>
    </xf>
    <xf numFmtId="6" fontId="21" fillId="0" borderId="0" xfId="0" applyNumberFormat="1" applyFont="1" applyFill="1" applyBorder="1" applyAlignment="1">
      <alignment horizontal="right"/>
    </xf>
    <xf numFmtId="6" fontId="21" fillId="0" borderId="13" xfId="0" applyNumberFormat="1" applyFont="1" applyFill="1" applyBorder="1" applyAlignment="1">
      <alignment/>
    </xf>
    <xf numFmtId="6" fontId="21" fillId="0" borderId="24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6" fontId="21" fillId="0" borderId="25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 horizontal="center"/>
    </xf>
    <xf numFmtId="6" fontId="21" fillId="0" borderId="26" xfId="0" applyNumberFormat="1" applyFont="1" applyFill="1" applyBorder="1" applyAlignment="1">
      <alignment horizontal="right"/>
    </xf>
    <xf numFmtId="6" fontId="21" fillId="0" borderId="26" xfId="0" applyNumberFormat="1" applyFont="1" applyFill="1" applyBorder="1" applyAlignment="1">
      <alignment/>
    </xf>
    <xf numFmtId="6" fontId="21" fillId="0" borderId="26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5" fontId="23" fillId="0" borderId="18" xfId="0" applyNumberFormat="1" applyFont="1" applyFill="1" applyBorder="1" applyAlignment="1" applyProtection="1">
      <alignment/>
      <protection/>
    </xf>
    <xf numFmtId="6" fontId="24" fillId="0" borderId="27" xfId="0" applyNumberFormat="1" applyFont="1" applyFill="1" applyBorder="1" applyAlignment="1">
      <alignment/>
    </xf>
    <xf numFmtId="6" fontId="24" fillId="0" borderId="28" xfId="0" applyNumberFormat="1" applyFont="1" applyFill="1" applyBorder="1" applyAlignment="1">
      <alignment/>
    </xf>
    <xf numFmtId="10" fontId="24" fillId="0" borderId="28" xfId="0" applyNumberFormat="1" applyFont="1" applyFill="1" applyBorder="1" applyAlignment="1">
      <alignment horizontal="center"/>
    </xf>
    <xf numFmtId="6" fontId="24" fillId="0" borderId="29" xfId="0" applyNumberFormat="1" applyFon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6" fontId="24" fillId="0" borderId="13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6" fontId="25" fillId="0" borderId="0" xfId="0" applyNumberFormat="1" applyFont="1" applyFill="1" applyAlignment="1">
      <alignment/>
    </xf>
    <xf numFmtId="6" fontId="23" fillId="0" borderId="0" xfId="0" applyNumberFormat="1" applyFont="1" applyFill="1" applyBorder="1" applyAlignment="1" applyProtection="1" quotePrefix="1">
      <alignment horizontal="left"/>
      <protection/>
    </xf>
    <xf numFmtId="6" fontId="23" fillId="0" borderId="0" xfId="0" applyNumberFormat="1" applyFont="1" applyFill="1" applyBorder="1" applyAlignment="1" applyProtection="1">
      <alignment horizontal="left" vertical="top" wrapText="1"/>
      <protection/>
    </xf>
    <xf numFmtId="6" fontId="21" fillId="0" borderId="0" xfId="0" applyNumberFormat="1" applyFont="1" applyFill="1" applyBorder="1" applyAlignment="1" applyProtection="1">
      <alignment/>
      <protection/>
    </xf>
    <xf numFmtId="6" fontId="23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Border="1" applyAlignment="1" applyProtection="1">
      <alignment/>
      <protection/>
    </xf>
    <xf numFmtId="6" fontId="21" fillId="0" borderId="0" xfId="0" applyNumberFormat="1" applyFont="1" applyFill="1" applyBorder="1" applyAlignment="1" applyProtection="1">
      <alignment horizontal="centerContinuous"/>
      <protection/>
    </xf>
    <xf numFmtId="6" fontId="23" fillId="0" borderId="0" xfId="0" applyNumberFormat="1" applyFont="1" applyFill="1" applyBorder="1" applyAlignment="1" applyProtection="1" quotePrefix="1">
      <alignment horizontal="centerContinuous"/>
      <protection/>
    </xf>
    <xf numFmtId="164" fontId="21" fillId="0" borderId="0" xfId="0" applyNumberFormat="1" applyFont="1" applyFill="1" applyBorder="1" applyAlignment="1">
      <alignment/>
    </xf>
    <xf numFmtId="6" fontId="22" fillId="0" borderId="0" xfId="0" applyNumberFormat="1" applyFont="1" applyFill="1" applyBorder="1" applyAlignment="1">
      <alignment horizontal="center"/>
    </xf>
    <xf numFmtId="6" fontId="22" fillId="0" borderId="0" xfId="0" applyNumberFormat="1" applyFont="1" applyFill="1" applyBorder="1" applyAlignment="1">
      <alignment/>
    </xf>
    <xf numFmtId="6" fontId="21" fillId="0" borderId="14" xfId="0" applyNumberFormat="1" applyFont="1" applyFill="1" applyBorder="1" applyAlignment="1">
      <alignment/>
    </xf>
    <xf numFmtId="6" fontId="23" fillId="0" borderId="14" xfId="0" applyNumberFormat="1" applyFont="1" applyFill="1" applyBorder="1" applyAlignment="1">
      <alignment horizontal="center"/>
    </xf>
    <xf numFmtId="6" fontId="23" fillId="0" borderId="0" xfId="0" applyNumberFormat="1" applyFont="1" applyFill="1" applyBorder="1" applyAlignment="1">
      <alignment horizontal="center"/>
    </xf>
    <xf numFmtId="6" fontId="23" fillId="0" borderId="0" xfId="0" applyNumberFormat="1" applyFont="1" applyFill="1" applyBorder="1" applyAlignment="1" applyProtection="1">
      <alignment horizontal="centerContinuous"/>
      <protection/>
    </xf>
    <xf numFmtId="6" fontId="23" fillId="0" borderId="13" xfId="0" applyNumberFormat="1" applyFont="1" applyFill="1" applyBorder="1" applyAlignment="1">
      <alignment horizontal="center"/>
    </xf>
    <xf numFmtId="6" fontId="22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6" fontId="22" fillId="0" borderId="14" xfId="0" applyNumberFormat="1" applyFont="1" applyFill="1" applyBorder="1" applyAlignment="1" applyProtection="1">
      <alignment/>
      <protection/>
    </xf>
    <xf numFmtId="6" fontId="23" fillId="0" borderId="25" xfId="0" applyNumberFormat="1" applyFont="1" applyFill="1" applyBorder="1" applyAlignment="1" applyProtection="1">
      <alignment horizontal="center"/>
      <protection/>
    </xf>
    <xf numFmtId="6" fontId="22" fillId="0" borderId="14" xfId="0" applyNumberFormat="1" applyFont="1" applyFill="1" applyBorder="1" applyAlignment="1">
      <alignment/>
    </xf>
    <xf numFmtId="6" fontId="23" fillId="0" borderId="22" xfId="0" applyNumberFormat="1" applyFont="1" applyFill="1" applyBorder="1" applyAlignment="1" applyProtection="1">
      <alignment horizontal="center"/>
      <protection/>
    </xf>
    <xf numFmtId="6" fontId="23" fillId="0" borderId="24" xfId="0" applyNumberFormat="1" applyFont="1" applyFill="1" applyBorder="1" applyAlignment="1" applyProtection="1">
      <alignment horizontal="center"/>
      <protection/>
    </xf>
    <xf numFmtId="164" fontId="23" fillId="0" borderId="14" xfId="0" applyNumberFormat="1" applyFont="1" applyFill="1" applyBorder="1" applyAlignment="1" applyProtection="1">
      <alignment horizontal="center"/>
      <protection/>
    </xf>
    <xf numFmtId="6" fontId="22" fillId="0" borderId="13" xfId="0" applyNumberFormat="1" applyFont="1" applyFill="1" applyBorder="1" applyAlignment="1">
      <alignment/>
    </xf>
    <xf numFmtId="6" fontId="23" fillId="0" borderId="13" xfId="0" applyNumberFormat="1" applyFont="1" applyFill="1" applyBorder="1" applyAlignment="1" applyProtection="1">
      <alignment horizontal="centerContinuous"/>
      <protection/>
    </xf>
    <xf numFmtId="6" fontId="23" fillId="0" borderId="26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6" fontId="23" fillId="0" borderId="27" xfId="0" applyNumberFormat="1" applyFont="1" applyFill="1" applyBorder="1" applyAlignment="1" applyProtection="1">
      <alignment horizontal="center"/>
      <protection/>
    </xf>
    <xf numFmtId="6" fontId="23" fillId="0" borderId="29" xfId="0" applyNumberFormat="1" applyFont="1" applyFill="1" applyBorder="1" applyAlignment="1" applyProtection="1">
      <alignment horizontal="center"/>
      <protection/>
    </xf>
    <xf numFmtId="164" fontId="23" fillId="0" borderId="18" xfId="0" applyNumberFormat="1" applyFont="1" applyFill="1" applyBorder="1" applyAlignment="1" applyProtection="1">
      <alignment horizontal="center"/>
      <protection/>
    </xf>
    <xf numFmtId="6" fontId="23" fillId="0" borderId="18" xfId="0" applyNumberFormat="1" applyFont="1" applyFill="1" applyBorder="1" applyAlignment="1">
      <alignment horizontal="center"/>
    </xf>
    <xf numFmtId="6" fontId="22" fillId="0" borderId="22" xfId="0" applyNumberFormat="1" applyFont="1" applyFill="1" applyBorder="1" applyAlignment="1" applyProtection="1">
      <alignment/>
      <protection/>
    </xf>
    <xf numFmtId="6" fontId="22" fillId="0" borderId="23" xfId="0" applyNumberFormat="1" applyFont="1" applyFill="1" applyBorder="1" applyAlignment="1" applyProtection="1">
      <alignment/>
      <protection/>
    </xf>
    <xf numFmtId="6" fontId="22" fillId="0" borderId="24" xfId="0" applyNumberFormat="1" applyFont="1" applyFill="1" applyBorder="1" applyAlignment="1" applyProtection="1">
      <alignment/>
      <protection/>
    </xf>
    <xf numFmtId="6" fontId="22" fillId="0" borderId="23" xfId="0" applyNumberFormat="1" applyFont="1" applyFill="1" applyBorder="1" applyAlignment="1" applyProtection="1">
      <alignment horizontal="right"/>
      <protection/>
    </xf>
    <xf numFmtId="164" fontId="22" fillId="0" borderId="23" xfId="0" applyNumberFormat="1" applyFont="1" applyFill="1" applyBorder="1" applyAlignment="1" applyProtection="1">
      <alignment/>
      <protection/>
    </xf>
    <xf numFmtId="10" fontId="21" fillId="0" borderId="14" xfId="0" applyNumberFormat="1" applyFont="1" applyFill="1" applyBorder="1" applyAlignment="1">
      <alignment/>
    </xf>
    <xf numFmtId="6" fontId="22" fillId="0" borderId="25" xfId="0" applyNumberFormat="1" applyFont="1" applyFill="1" applyBorder="1" applyAlignment="1" applyProtection="1">
      <alignment/>
      <protection/>
    </xf>
    <xf numFmtId="6" fontId="22" fillId="0" borderId="26" xfId="0" applyNumberFormat="1" applyFont="1" applyFill="1" applyBorder="1" applyAlignment="1" applyProtection="1">
      <alignment/>
      <protection/>
    </xf>
    <xf numFmtId="6" fontId="22" fillId="0" borderId="0" xfId="0" applyNumberFormat="1" applyFont="1" applyFill="1" applyBorder="1" applyAlignment="1" applyProtection="1">
      <alignment horizontal="right"/>
      <protection/>
    </xf>
    <xf numFmtId="6" fontId="22" fillId="0" borderId="13" xfId="0" applyNumberFormat="1" applyFont="1" applyFill="1" applyBorder="1" applyAlignment="1" applyProtection="1">
      <alignment/>
      <protection/>
    </xf>
    <xf numFmtId="10" fontId="21" fillId="0" borderId="13" xfId="0" applyNumberFormat="1" applyFont="1" applyFill="1" applyBorder="1" applyAlignment="1">
      <alignment/>
    </xf>
    <xf numFmtId="6" fontId="23" fillId="0" borderId="0" xfId="0" applyNumberFormat="1" applyFont="1" applyFill="1" applyBorder="1" applyAlignment="1" applyProtection="1">
      <alignment/>
      <protection/>
    </xf>
    <xf numFmtId="6" fontId="23" fillId="0" borderId="27" xfId="0" applyNumberFormat="1" applyFont="1" applyFill="1" applyBorder="1" applyAlignment="1" applyProtection="1">
      <alignment/>
      <protection/>
    </xf>
    <xf numFmtId="6" fontId="23" fillId="0" borderId="28" xfId="0" applyNumberFormat="1" applyFont="1" applyFill="1" applyBorder="1" applyAlignment="1" applyProtection="1">
      <alignment/>
      <protection/>
    </xf>
    <xf numFmtId="6" fontId="23" fillId="0" borderId="29" xfId="0" applyNumberFormat="1" applyFont="1" applyFill="1" applyBorder="1" applyAlignment="1" applyProtection="1">
      <alignment/>
      <protection/>
    </xf>
    <xf numFmtId="164" fontId="23" fillId="0" borderId="28" xfId="0" applyNumberFormat="1" applyFont="1" applyFill="1" applyBorder="1" applyAlignment="1" applyProtection="1">
      <alignment/>
      <protection/>
    </xf>
    <xf numFmtId="6" fontId="23" fillId="0" borderId="18" xfId="0" applyNumberFormat="1" applyFont="1" applyFill="1" applyBorder="1" applyAlignment="1" applyProtection="1">
      <alignment/>
      <protection/>
    </xf>
    <xf numFmtId="10" fontId="24" fillId="0" borderId="18" xfId="0" applyNumberFormat="1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 quotePrefix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left"/>
    </xf>
    <xf numFmtId="0" fontId="31" fillId="0" borderId="0" xfId="0" applyFont="1" applyFill="1" applyBorder="1" applyAlignment="1" applyProtection="1">
      <alignment horizontal="center"/>
      <protection locked="0"/>
    </xf>
    <xf numFmtId="6" fontId="23" fillId="0" borderId="14" xfId="0" applyNumberFormat="1" applyFont="1" applyFill="1" applyBorder="1" applyAlignment="1" applyProtection="1">
      <alignment horizontal="center"/>
      <protection/>
    </xf>
    <xf numFmtId="6" fontId="23" fillId="0" borderId="13" xfId="0" applyNumberFormat="1" applyFont="1" applyFill="1" applyBorder="1" applyAlignment="1" applyProtection="1">
      <alignment horizontal="center"/>
      <protection/>
    </xf>
    <xf numFmtId="6" fontId="23" fillId="0" borderId="18" xfId="0" applyNumberFormat="1" applyFont="1" applyFill="1" applyBorder="1" applyAlignment="1" applyProtection="1">
      <alignment horizontal="center"/>
      <protection/>
    </xf>
    <xf numFmtId="6" fontId="24" fillId="0" borderId="18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74</xdr:row>
      <xdr:rowOff>133350</xdr:rowOff>
    </xdr:from>
    <xdr:to>
      <xdr:col>0</xdr:col>
      <xdr:colOff>552450</xdr:colOff>
      <xdr:row>74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28625" y="12849225"/>
          <a:ext cx="123825" cy="9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COUNTY%20MOE%20CALCULATION\FY%209697%20FINAL%20MOE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WIDE SUMMARY"/>
      <sheetName val="MOE"/>
      <sheetName val="GAIN"/>
      <sheetName val="Others"/>
      <sheetName val="MOE DESC"/>
      <sheetName val="6-7 MOE CODES IX"/>
      <sheetName val="8-9 CODES VIII"/>
      <sheetName val="8-9 MOE CODES X"/>
      <sheetName val="7-8 CODES "/>
      <sheetName val="SUMMARY-VALUE"/>
    </sheetNames>
    <sheetDataSet>
      <sheetData sheetId="3">
        <row r="9">
          <cell r="F9">
            <v>187006</v>
          </cell>
        </row>
        <row r="10">
          <cell r="F10">
            <v>1087</v>
          </cell>
        </row>
        <row r="11">
          <cell r="F11">
            <v>869</v>
          </cell>
        </row>
        <row r="12">
          <cell r="F12">
            <v>125851</v>
          </cell>
        </row>
        <row r="13">
          <cell r="F13">
            <v>1759</v>
          </cell>
        </row>
        <row r="14">
          <cell r="F14">
            <v>1532</v>
          </cell>
        </row>
        <row r="15">
          <cell r="F15">
            <v>86663</v>
          </cell>
        </row>
        <row r="16">
          <cell r="F16">
            <v>9208</v>
          </cell>
        </row>
        <row r="17">
          <cell r="F17">
            <v>30714</v>
          </cell>
        </row>
        <row r="18">
          <cell r="F18">
            <v>46666</v>
          </cell>
        </row>
        <row r="19">
          <cell r="F19">
            <v>2943</v>
          </cell>
        </row>
        <row r="20">
          <cell r="F20">
            <v>10139</v>
          </cell>
        </row>
        <row r="21">
          <cell r="F21">
            <v>3805</v>
          </cell>
        </row>
        <row r="22">
          <cell r="F22">
            <v>922</v>
          </cell>
        </row>
        <row r="23">
          <cell r="F23">
            <v>44924</v>
          </cell>
        </row>
        <row r="24">
          <cell r="F24">
            <v>17525</v>
          </cell>
        </row>
        <row r="25">
          <cell r="F25">
            <v>675</v>
          </cell>
        </row>
        <row r="26">
          <cell r="F26">
            <v>631</v>
          </cell>
        </row>
        <row r="27">
          <cell r="F27">
            <v>1400041</v>
          </cell>
        </row>
        <row r="28">
          <cell r="F28">
            <v>2638</v>
          </cell>
        </row>
        <row r="29">
          <cell r="F29">
            <v>12649</v>
          </cell>
        </row>
        <row r="30">
          <cell r="F30">
            <v>1450</v>
          </cell>
        </row>
        <row r="31">
          <cell r="F31">
            <v>51199</v>
          </cell>
        </row>
        <row r="32">
          <cell r="F32">
            <v>17002</v>
          </cell>
        </row>
        <row r="33">
          <cell r="F33">
            <v>56</v>
          </cell>
        </row>
        <row r="34">
          <cell r="F34">
            <v>2</v>
          </cell>
        </row>
        <row r="35">
          <cell r="F35">
            <v>35664</v>
          </cell>
        </row>
        <row r="36">
          <cell r="F36">
            <v>5588</v>
          </cell>
        </row>
        <row r="37">
          <cell r="F37">
            <v>980</v>
          </cell>
        </row>
        <row r="38">
          <cell r="F38">
            <v>67235</v>
          </cell>
        </row>
        <row r="39">
          <cell r="F39">
            <v>3541</v>
          </cell>
        </row>
        <row r="40">
          <cell r="F40">
            <v>837</v>
          </cell>
        </row>
        <row r="41">
          <cell r="F41">
            <v>56325</v>
          </cell>
        </row>
        <row r="42">
          <cell r="F42">
            <v>171435</v>
          </cell>
        </row>
        <row r="43">
          <cell r="F43">
            <v>12660</v>
          </cell>
        </row>
        <row r="44">
          <cell r="F44">
            <v>123439</v>
          </cell>
        </row>
        <row r="45">
          <cell r="F45">
            <v>140873</v>
          </cell>
        </row>
        <row r="46">
          <cell r="F46">
            <v>74730</v>
          </cell>
        </row>
        <row r="47">
          <cell r="F47">
            <v>32405</v>
          </cell>
        </row>
        <row r="48">
          <cell r="F48">
            <v>1026</v>
          </cell>
        </row>
        <row r="49">
          <cell r="F49">
            <v>65626</v>
          </cell>
        </row>
        <row r="50">
          <cell r="F50">
            <v>44520</v>
          </cell>
        </row>
        <row r="51">
          <cell r="F51">
            <v>71077</v>
          </cell>
        </row>
        <row r="52">
          <cell r="F52">
            <v>91543</v>
          </cell>
        </row>
        <row r="53">
          <cell r="F53">
            <v>21153</v>
          </cell>
        </row>
        <row r="54">
          <cell r="F54">
            <v>259</v>
          </cell>
        </row>
        <row r="55">
          <cell r="F55">
            <v>2026</v>
          </cell>
        </row>
        <row r="56">
          <cell r="F56">
            <v>59218</v>
          </cell>
        </row>
        <row r="57">
          <cell r="F57">
            <v>25202</v>
          </cell>
        </row>
        <row r="58">
          <cell r="F58">
            <v>13249</v>
          </cell>
        </row>
        <row r="59">
          <cell r="F59">
            <v>2930</v>
          </cell>
        </row>
        <row r="60">
          <cell r="F60">
            <v>988</v>
          </cell>
        </row>
        <row r="61">
          <cell r="F61">
            <v>477</v>
          </cell>
        </row>
        <row r="62">
          <cell r="F62">
            <v>15115</v>
          </cell>
        </row>
        <row r="63">
          <cell r="F63">
            <v>4105</v>
          </cell>
        </row>
        <row r="64">
          <cell r="F64">
            <v>40590</v>
          </cell>
        </row>
        <row r="65">
          <cell r="F65">
            <v>40840</v>
          </cell>
        </row>
        <row r="66">
          <cell r="F66">
            <v>2931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035CB"/>
  </sheetPr>
  <dimension ref="A1:M7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49" sqref="F49"/>
    </sheetView>
  </sheetViews>
  <sheetFormatPr defaultColWidth="9.140625" defaultRowHeight="12.75"/>
  <cols>
    <col min="1" max="1" width="17.00390625" style="2" customWidth="1"/>
    <col min="2" max="2" width="2.140625" style="2" customWidth="1"/>
    <col min="3" max="3" width="18.28125" style="3" bestFit="1" customWidth="1"/>
    <col min="4" max="4" width="18.00390625" style="3" bestFit="1" customWidth="1"/>
    <col min="5" max="5" width="14.7109375" style="3" customWidth="1"/>
    <col min="6" max="6" width="19.7109375" style="4" bestFit="1" customWidth="1"/>
    <col min="7" max="7" width="19.57421875" style="4" customWidth="1"/>
    <col min="8" max="8" width="18.00390625" style="4" bestFit="1" customWidth="1"/>
    <col min="9" max="9" width="2.8515625" style="5" customWidth="1"/>
    <col min="10" max="10" width="16.28125" style="3" bestFit="1" customWidth="1"/>
    <col min="11" max="11" width="2.421875" style="6" customWidth="1"/>
    <col min="12" max="12" width="16.140625" style="3" bestFit="1" customWidth="1"/>
    <col min="13" max="13" width="13.57421875" style="2" customWidth="1"/>
    <col min="14" max="16384" width="9.140625" style="2" customWidth="1"/>
  </cols>
  <sheetData>
    <row r="1" ht="16.5">
      <c r="A1" s="1" t="s">
        <v>218</v>
      </c>
    </row>
    <row r="2" ht="14.25" thickBot="1">
      <c r="A2" s="7"/>
    </row>
    <row r="3" spans="1:13" ht="14.25" thickBot="1">
      <c r="A3" s="7"/>
      <c r="C3" s="8" t="s">
        <v>81</v>
      </c>
      <c r="D3" s="9" t="s">
        <v>81</v>
      </c>
      <c r="E3" s="10"/>
      <c r="F3" s="8" t="s">
        <v>83</v>
      </c>
      <c r="G3" s="8" t="s">
        <v>83</v>
      </c>
      <c r="H3" s="11" t="s">
        <v>194</v>
      </c>
      <c r="I3" s="12"/>
      <c r="J3" s="121" t="s">
        <v>221</v>
      </c>
      <c r="K3" s="13"/>
      <c r="L3" s="14" t="s">
        <v>223</v>
      </c>
      <c r="M3" s="15"/>
    </row>
    <row r="4" spans="1:13" ht="13.5">
      <c r="A4" s="15"/>
      <c r="C4" s="16" t="s">
        <v>87</v>
      </c>
      <c r="D4" s="16" t="s">
        <v>87</v>
      </c>
      <c r="E4" s="17" t="s">
        <v>82</v>
      </c>
      <c r="F4" s="16" t="s">
        <v>193</v>
      </c>
      <c r="G4" s="16" t="s">
        <v>194</v>
      </c>
      <c r="H4" s="17" t="s">
        <v>195</v>
      </c>
      <c r="I4" s="12"/>
      <c r="J4" s="122" t="s">
        <v>198</v>
      </c>
      <c r="K4" s="13"/>
      <c r="L4" s="13" t="s">
        <v>198</v>
      </c>
      <c r="M4" s="18"/>
    </row>
    <row r="5" spans="1:13" ht="13.5">
      <c r="A5" s="18"/>
      <c r="C5" s="16" t="s">
        <v>220</v>
      </c>
      <c r="D5" s="19" t="s">
        <v>222</v>
      </c>
      <c r="E5" s="17" t="s">
        <v>84</v>
      </c>
      <c r="F5" s="16" t="s">
        <v>219</v>
      </c>
      <c r="G5" s="16" t="s">
        <v>219</v>
      </c>
      <c r="H5" s="17" t="s">
        <v>196</v>
      </c>
      <c r="I5" s="12"/>
      <c r="J5" s="122" t="s">
        <v>199</v>
      </c>
      <c r="K5" s="13"/>
      <c r="L5" s="13" t="s">
        <v>199</v>
      </c>
      <c r="M5" s="18"/>
    </row>
    <row r="6" spans="1:13" ht="14.25" thickBot="1">
      <c r="A6" s="20" t="s">
        <v>60</v>
      </c>
      <c r="C6" s="21" t="s">
        <v>86</v>
      </c>
      <c r="D6" s="22" t="s">
        <v>86</v>
      </c>
      <c r="E6" s="23" t="s">
        <v>86</v>
      </c>
      <c r="F6" s="21" t="s">
        <v>212</v>
      </c>
      <c r="G6" s="21" t="s">
        <v>212</v>
      </c>
      <c r="H6" s="23" t="s">
        <v>197</v>
      </c>
      <c r="I6" s="12"/>
      <c r="J6" s="123" t="s">
        <v>200</v>
      </c>
      <c r="K6" s="13"/>
      <c r="L6" s="24" t="s">
        <v>200</v>
      </c>
      <c r="M6" s="20" t="s">
        <v>201</v>
      </c>
    </row>
    <row r="7" ht="14.25" thickBot="1">
      <c r="G7" s="4" t="s">
        <v>190</v>
      </c>
    </row>
    <row r="8" spans="1:13" ht="13.5">
      <c r="A8" s="25" t="s">
        <v>1</v>
      </c>
      <c r="C8" s="26">
        <f>+'CALWORKS ADMIN Expenditures'!T8+'CHILD CARE STAGE II Expenditure'!P8</f>
        <v>9608736</v>
      </c>
      <c r="D8" s="27">
        <v>12505586</v>
      </c>
      <c r="E8" s="27">
        <f>C8-D8</f>
        <v>-2896850</v>
      </c>
      <c r="F8" s="28">
        <f>+'CALWORKS ADMIN Expenditures'!V8</f>
        <v>0</v>
      </c>
      <c r="G8" s="29">
        <f>ROUND(E8*F8,0)</f>
        <v>0</v>
      </c>
      <c r="H8" s="30">
        <f>ROUND(E8*25%,0)</f>
        <v>-724213</v>
      </c>
      <c r="I8" s="31"/>
      <c r="J8" s="60">
        <f>G8-H8</f>
        <v>724213</v>
      </c>
      <c r="K8" s="32"/>
      <c r="L8" s="26">
        <v>-155503</v>
      </c>
      <c r="M8" s="33">
        <f>J8-L8</f>
        <v>879716</v>
      </c>
    </row>
    <row r="9" spans="1:13" ht="13.5">
      <c r="A9" s="34" t="s">
        <v>2</v>
      </c>
      <c r="C9" s="35">
        <f>+'CALWORKS ADMIN Expenditures'!T9+'CHILD CARE STAGE II Expenditure'!P9</f>
        <v>20124</v>
      </c>
      <c r="D9" s="6">
        <v>15298</v>
      </c>
      <c r="E9" s="6">
        <f aca="true" t="shared" si="0" ref="E9:E65">C9-D9</f>
        <v>4826</v>
      </c>
      <c r="F9" s="36">
        <f>+'CALWORKS ADMIN Expenditures'!V9</f>
        <v>0.6556</v>
      </c>
      <c r="G9" s="31">
        <f aca="true" t="shared" si="1" ref="G9:G65">ROUND(E9*F9,0)</f>
        <v>3164</v>
      </c>
      <c r="H9" s="37">
        <f aca="true" t="shared" si="2" ref="H9:H65">ROUND(E9*25%,0)</f>
        <v>1207</v>
      </c>
      <c r="I9" s="31"/>
      <c r="J9" s="32">
        <f aca="true" t="shared" si="3" ref="J9:J65">G9-H9</f>
        <v>1957</v>
      </c>
      <c r="K9" s="32"/>
      <c r="L9" s="35">
        <v>-15659</v>
      </c>
      <c r="M9" s="38">
        <f aca="true" t="shared" si="4" ref="M9:M65">J9-L9</f>
        <v>17616</v>
      </c>
    </row>
    <row r="10" spans="1:13" ht="13.5">
      <c r="A10" s="34" t="s">
        <v>3</v>
      </c>
      <c r="C10" s="35">
        <f>+'CALWORKS ADMIN Expenditures'!T10+'CHILD CARE STAGE II Expenditure'!P10</f>
        <v>233284</v>
      </c>
      <c r="D10" s="6">
        <v>237324</v>
      </c>
      <c r="E10" s="6">
        <f t="shared" si="0"/>
        <v>-4040</v>
      </c>
      <c r="F10" s="36">
        <f>+'CALWORKS ADMIN Expenditures'!V10</f>
        <v>0.063</v>
      </c>
      <c r="G10" s="31">
        <f t="shared" si="1"/>
        <v>-255</v>
      </c>
      <c r="H10" s="37">
        <f t="shared" si="2"/>
        <v>-1010</v>
      </c>
      <c r="I10" s="31"/>
      <c r="J10" s="32">
        <f t="shared" si="3"/>
        <v>755</v>
      </c>
      <c r="K10" s="32"/>
      <c r="L10" s="35">
        <v>-1839</v>
      </c>
      <c r="M10" s="38">
        <f t="shared" si="4"/>
        <v>2594</v>
      </c>
    </row>
    <row r="11" spans="1:13" ht="13.5">
      <c r="A11" s="34" t="s">
        <v>4</v>
      </c>
      <c r="C11" s="35">
        <f>+'CALWORKS ADMIN Expenditures'!T11+'CHILD CARE STAGE II Expenditure'!P11</f>
        <v>2569521</v>
      </c>
      <c r="D11" s="6">
        <v>2258747</v>
      </c>
      <c r="E11" s="6">
        <f t="shared" si="0"/>
        <v>310774</v>
      </c>
      <c r="F11" s="36">
        <f>+'CALWORKS ADMIN Expenditures'!V11</f>
        <v>0.1783</v>
      </c>
      <c r="G11" s="31">
        <f t="shared" si="1"/>
        <v>55411</v>
      </c>
      <c r="H11" s="37">
        <f t="shared" si="2"/>
        <v>77694</v>
      </c>
      <c r="I11" s="31"/>
      <c r="J11" s="32">
        <f t="shared" si="3"/>
        <v>-22283</v>
      </c>
      <c r="K11" s="32"/>
      <c r="L11" s="35">
        <v>-45986</v>
      </c>
      <c r="M11" s="38">
        <f t="shared" si="4"/>
        <v>23703</v>
      </c>
    </row>
    <row r="12" spans="1:13" ht="13.5">
      <c r="A12" s="34" t="s">
        <v>5</v>
      </c>
      <c r="C12" s="35">
        <f>+'CALWORKS ADMIN Expenditures'!T12+'CHILD CARE STAGE II Expenditure'!P12</f>
        <v>240421</v>
      </c>
      <c r="D12" s="6">
        <v>273108</v>
      </c>
      <c r="E12" s="6">
        <f t="shared" si="0"/>
        <v>-32687</v>
      </c>
      <c r="F12" s="36">
        <f>+'CALWORKS ADMIN Expenditures'!V12</f>
        <v>0.1002</v>
      </c>
      <c r="G12" s="31">
        <f t="shared" si="1"/>
        <v>-3275</v>
      </c>
      <c r="H12" s="37">
        <f t="shared" si="2"/>
        <v>-8172</v>
      </c>
      <c r="I12" s="31"/>
      <c r="J12" s="32">
        <f t="shared" si="3"/>
        <v>4897</v>
      </c>
      <c r="K12" s="32"/>
      <c r="L12" s="35">
        <v>-879</v>
      </c>
      <c r="M12" s="38">
        <f t="shared" si="4"/>
        <v>5776</v>
      </c>
    </row>
    <row r="13" spans="1:13" ht="13.5">
      <c r="A13" s="34" t="s">
        <v>6</v>
      </c>
      <c r="C13" s="35">
        <f>+'CALWORKS ADMIN Expenditures'!T13+'CHILD CARE STAGE II Expenditure'!P13</f>
        <v>227450</v>
      </c>
      <c r="D13" s="6">
        <v>235532</v>
      </c>
      <c r="E13" s="6">
        <f t="shared" si="0"/>
        <v>-8082</v>
      </c>
      <c r="F13" s="36">
        <f>+'CALWORKS ADMIN Expenditures'!V13</f>
        <v>0.1166</v>
      </c>
      <c r="G13" s="31">
        <f t="shared" si="1"/>
        <v>-942</v>
      </c>
      <c r="H13" s="37">
        <f t="shared" si="2"/>
        <v>-2021</v>
      </c>
      <c r="I13" s="31"/>
      <c r="J13" s="32">
        <f t="shared" si="3"/>
        <v>1079</v>
      </c>
      <c r="K13" s="32"/>
      <c r="L13" s="35">
        <v>-1705</v>
      </c>
      <c r="M13" s="38">
        <f t="shared" si="4"/>
        <v>2784</v>
      </c>
    </row>
    <row r="14" spans="1:13" ht="13.5">
      <c r="A14" s="34" t="s">
        <v>7</v>
      </c>
      <c r="C14" s="35">
        <f>+'CALWORKS ADMIN Expenditures'!T14+'CHILD CARE STAGE II Expenditure'!P14</f>
        <v>12045022</v>
      </c>
      <c r="D14" s="6">
        <v>10919083</v>
      </c>
      <c r="E14" s="6">
        <f t="shared" si="0"/>
        <v>1125939</v>
      </c>
      <c r="F14" s="36">
        <f>+'CALWORKS ADMIN Expenditures'!V14</f>
        <v>0.0212</v>
      </c>
      <c r="G14" s="31">
        <f t="shared" si="1"/>
        <v>23870</v>
      </c>
      <c r="H14" s="37">
        <f t="shared" si="2"/>
        <v>281485</v>
      </c>
      <c r="I14" s="31"/>
      <c r="J14" s="32">
        <f t="shared" si="3"/>
        <v>-257615</v>
      </c>
      <c r="K14" s="32"/>
      <c r="L14" s="35">
        <v>-52377</v>
      </c>
      <c r="M14" s="38">
        <f t="shared" si="4"/>
        <v>-205238</v>
      </c>
    </row>
    <row r="15" spans="1:13" ht="13.5">
      <c r="A15" s="34" t="s">
        <v>8</v>
      </c>
      <c r="C15" s="35">
        <f>+'CALWORKS ADMIN Expenditures'!T15+'CHILD CARE STAGE II Expenditure'!P15</f>
        <v>420407</v>
      </c>
      <c r="D15" s="6">
        <v>363613</v>
      </c>
      <c r="E15" s="6">
        <f t="shared" si="0"/>
        <v>56794</v>
      </c>
      <c r="F15" s="36">
        <f>+'CALWORKS ADMIN Expenditures'!V15</f>
        <v>0</v>
      </c>
      <c r="G15" s="31">
        <f t="shared" si="1"/>
        <v>0</v>
      </c>
      <c r="H15" s="37">
        <f t="shared" si="2"/>
        <v>14199</v>
      </c>
      <c r="I15" s="31"/>
      <c r="J15" s="32">
        <f t="shared" si="3"/>
        <v>-14199</v>
      </c>
      <c r="K15" s="32"/>
      <c r="L15" s="35">
        <v>4290</v>
      </c>
      <c r="M15" s="38">
        <f t="shared" si="4"/>
        <v>-18489</v>
      </c>
    </row>
    <row r="16" spans="1:13" ht="13.5">
      <c r="A16" s="34" t="s">
        <v>9</v>
      </c>
      <c r="C16" s="35">
        <f>+'CALWORKS ADMIN Expenditures'!T16+'CHILD CARE STAGE II Expenditure'!P16</f>
        <v>808992</v>
      </c>
      <c r="D16" s="6">
        <v>933447</v>
      </c>
      <c r="E16" s="6">
        <f t="shared" si="0"/>
        <v>-124455</v>
      </c>
      <c r="F16" s="36">
        <f>+'CALWORKS ADMIN Expenditures'!V16</f>
        <v>0.3256</v>
      </c>
      <c r="G16" s="31">
        <f t="shared" si="1"/>
        <v>-40523</v>
      </c>
      <c r="H16" s="37">
        <f t="shared" si="2"/>
        <v>-31114</v>
      </c>
      <c r="I16" s="31"/>
      <c r="J16" s="32">
        <f t="shared" si="3"/>
        <v>-9409</v>
      </c>
      <c r="K16" s="32"/>
      <c r="L16" s="35">
        <v>14087</v>
      </c>
      <c r="M16" s="38">
        <f t="shared" si="4"/>
        <v>-23496</v>
      </c>
    </row>
    <row r="17" spans="1:13" ht="13.5">
      <c r="A17" s="34" t="s">
        <v>10</v>
      </c>
      <c r="C17" s="35">
        <f>+'CALWORKS ADMIN Expenditures'!T17+'CHILD CARE STAGE II Expenditure'!P17</f>
        <v>9399063</v>
      </c>
      <c r="D17" s="6">
        <v>10556209</v>
      </c>
      <c r="E17" s="6">
        <f t="shared" si="0"/>
        <v>-1157146</v>
      </c>
      <c r="F17" s="36">
        <f>+'CALWORKS ADMIN Expenditures'!V17</f>
        <v>0</v>
      </c>
      <c r="G17" s="31">
        <f t="shared" si="1"/>
        <v>0</v>
      </c>
      <c r="H17" s="37">
        <f t="shared" si="2"/>
        <v>-289287</v>
      </c>
      <c r="I17" s="31"/>
      <c r="J17" s="32">
        <f t="shared" si="3"/>
        <v>289287</v>
      </c>
      <c r="K17" s="32"/>
      <c r="L17" s="35">
        <v>173647</v>
      </c>
      <c r="M17" s="38">
        <f t="shared" si="4"/>
        <v>115640</v>
      </c>
    </row>
    <row r="18" spans="1:13" ht="13.5">
      <c r="A18" s="34" t="s">
        <v>11</v>
      </c>
      <c r="C18" s="35">
        <f>+'CALWORKS ADMIN Expenditures'!T18+'CHILD CARE STAGE II Expenditure'!P18</f>
        <v>260419</v>
      </c>
      <c r="D18" s="6">
        <v>350310</v>
      </c>
      <c r="E18" s="6">
        <f t="shared" si="0"/>
        <v>-89891</v>
      </c>
      <c r="F18" s="36">
        <f>+'CALWORKS ADMIN Expenditures'!V18</f>
        <v>0.0845</v>
      </c>
      <c r="G18" s="31">
        <f t="shared" si="1"/>
        <v>-7596</v>
      </c>
      <c r="H18" s="37">
        <f t="shared" si="2"/>
        <v>-22473</v>
      </c>
      <c r="I18" s="31"/>
      <c r="J18" s="32">
        <f t="shared" si="3"/>
        <v>14877</v>
      </c>
      <c r="K18" s="32"/>
      <c r="L18" s="35">
        <v>37479</v>
      </c>
      <c r="M18" s="38">
        <f t="shared" si="4"/>
        <v>-22602</v>
      </c>
    </row>
    <row r="19" spans="1:13" ht="13.5">
      <c r="A19" s="34" t="s">
        <v>12</v>
      </c>
      <c r="C19" s="35">
        <f>+'CALWORKS ADMIN Expenditures'!T19+'CHILD CARE STAGE II Expenditure'!P19</f>
        <v>1442629</v>
      </c>
      <c r="D19" s="6">
        <v>1434981</v>
      </c>
      <c r="E19" s="6">
        <f t="shared" si="0"/>
        <v>7648</v>
      </c>
      <c r="F19" s="36">
        <f>+'CALWORKS ADMIN Expenditures'!V19</f>
        <v>0</v>
      </c>
      <c r="G19" s="31">
        <f t="shared" si="1"/>
        <v>0</v>
      </c>
      <c r="H19" s="37">
        <f t="shared" si="2"/>
        <v>1912</v>
      </c>
      <c r="I19" s="31"/>
      <c r="J19" s="32">
        <f t="shared" si="3"/>
        <v>-1912</v>
      </c>
      <c r="K19" s="32"/>
      <c r="L19" s="35">
        <v>27713</v>
      </c>
      <c r="M19" s="38">
        <f t="shared" si="4"/>
        <v>-29625</v>
      </c>
    </row>
    <row r="20" spans="1:13" ht="13.5">
      <c r="A20" s="34" t="s">
        <v>13</v>
      </c>
      <c r="C20" s="35">
        <f>+'CALWORKS ADMIN Expenditures'!T20+'CHILD CARE STAGE II Expenditure'!P20</f>
        <v>2516205</v>
      </c>
      <c r="D20" s="6">
        <v>2610362</v>
      </c>
      <c r="E20" s="6">
        <f t="shared" si="0"/>
        <v>-94157</v>
      </c>
      <c r="F20" s="36">
        <f>+'CALWORKS ADMIN Expenditures'!V20</f>
        <v>0.1283</v>
      </c>
      <c r="G20" s="31">
        <f t="shared" si="1"/>
        <v>-12080</v>
      </c>
      <c r="H20" s="37">
        <f t="shared" si="2"/>
        <v>-23539</v>
      </c>
      <c r="I20" s="31"/>
      <c r="J20" s="32">
        <f t="shared" si="3"/>
        <v>11459</v>
      </c>
      <c r="K20" s="32"/>
      <c r="L20" s="35">
        <v>2028</v>
      </c>
      <c r="M20" s="38">
        <f t="shared" si="4"/>
        <v>9431</v>
      </c>
    </row>
    <row r="21" spans="1:13" ht="13.5">
      <c r="A21" s="34" t="s">
        <v>14</v>
      </c>
      <c r="C21" s="35">
        <f>+'CALWORKS ADMIN Expenditures'!T21+'CHILD CARE STAGE II Expenditure'!P21</f>
        <v>156459</v>
      </c>
      <c r="D21" s="6">
        <v>180363</v>
      </c>
      <c r="E21" s="6">
        <f t="shared" si="0"/>
        <v>-23904</v>
      </c>
      <c r="F21" s="36">
        <f>+'CALWORKS ADMIN Expenditures'!V21</f>
        <v>0.4923</v>
      </c>
      <c r="G21" s="31">
        <f t="shared" si="1"/>
        <v>-11768</v>
      </c>
      <c r="H21" s="37">
        <f t="shared" si="2"/>
        <v>-5976</v>
      </c>
      <c r="I21" s="31"/>
      <c r="J21" s="32">
        <f t="shared" si="3"/>
        <v>-5792</v>
      </c>
      <c r="K21" s="32"/>
      <c r="L21" s="35">
        <v>584</v>
      </c>
      <c r="M21" s="38">
        <f t="shared" si="4"/>
        <v>-6376</v>
      </c>
    </row>
    <row r="22" spans="1:13" ht="13.5">
      <c r="A22" s="34" t="s">
        <v>15</v>
      </c>
      <c r="C22" s="35">
        <f>+'CALWORKS ADMIN Expenditures'!T22+'CHILD CARE STAGE II Expenditure'!P22</f>
        <v>11747146</v>
      </c>
      <c r="D22" s="6">
        <v>12279529</v>
      </c>
      <c r="E22" s="6">
        <f t="shared" si="0"/>
        <v>-532383</v>
      </c>
      <c r="F22" s="36">
        <f>+'CALWORKS ADMIN Expenditures'!V22</f>
        <v>0.055</v>
      </c>
      <c r="G22" s="31">
        <f t="shared" si="1"/>
        <v>-29281</v>
      </c>
      <c r="H22" s="37">
        <f t="shared" si="2"/>
        <v>-133096</v>
      </c>
      <c r="I22" s="31"/>
      <c r="J22" s="32">
        <f t="shared" si="3"/>
        <v>103815</v>
      </c>
      <c r="K22" s="32"/>
      <c r="L22" s="35">
        <v>-140128</v>
      </c>
      <c r="M22" s="38">
        <f t="shared" si="4"/>
        <v>243943</v>
      </c>
    </row>
    <row r="23" spans="1:13" ht="13.5">
      <c r="A23" s="34" t="s">
        <v>16</v>
      </c>
      <c r="C23" s="35">
        <f>+'CALWORKS ADMIN Expenditures'!T23+'CHILD CARE STAGE II Expenditure'!P23</f>
        <v>828181</v>
      </c>
      <c r="D23" s="6">
        <v>855510</v>
      </c>
      <c r="E23" s="6">
        <f t="shared" si="0"/>
        <v>-27329</v>
      </c>
      <c r="F23" s="36">
        <f>+'CALWORKS ADMIN Expenditures'!V23</f>
        <v>0.3885</v>
      </c>
      <c r="G23" s="31">
        <f t="shared" si="1"/>
        <v>-10617</v>
      </c>
      <c r="H23" s="37">
        <f t="shared" si="2"/>
        <v>-6832</v>
      </c>
      <c r="I23" s="31"/>
      <c r="J23" s="32">
        <f t="shared" si="3"/>
        <v>-3785</v>
      </c>
      <c r="K23" s="32"/>
      <c r="L23" s="35">
        <v>-30364</v>
      </c>
      <c r="M23" s="38">
        <f t="shared" si="4"/>
        <v>26579</v>
      </c>
    </row>
    <row r="24" spans="1:13" ht="13.5">
      <c r="A24" s="34" t="s">
        <v>17</v>
      </c>
      <c r="C24" s="35">
        <f>+'CALWORKS ADMIN Expenditures'!T24+'CHILD CARE STAGE II Expenditure'!P24</f>
        <v>352202</v>
      </c>
      <c r="D24" s="6">
        <v>437800</v>
      </c>
      <c r="E24" s="6">
        <f t="shared" si="0"/>
        <v>-85598</v>
      </c>
      <c r="F24" s="36">
        <f>+'CALWORKS ADMIN Expenditures'!V24</f>
        <v>0</v>
      </c>
      <c r="G24" s="31">
        <f t="shared" si="1"/>
        <v>0</v>
      </c>
      <c r="H24" s="37">
        <f t="shared" si="2"/>
        <v>-21400</v>
      </c>
      <c r="I24" s="31"/>
      <c r="J24" s="32">
        <f t="shared" si="3"/>
        <v>21400</v>
      </c>
      <c r="K24" s="32"/>
      <c r="L24" s="35">
        <v>17357</v>
      </c>
      <c r="M24" s="38">
        <f t="shared" si="4"/>
        <v>4043</v>
      </c>
    </row>
    <row r="25" spans="1:13" ht="13.5">
      <c r="A25" s="34" t="s">
        <v>18</v>
      </c>
      <c r="C25" s="35">
        <f>+'CALWORKS ADMIN Expenditures'!T25+'CHILD CARE STAGE II Expenditure'!P25</f>
        <v>320967</v>
      </c>
      <c r="D25" s="6">
        <v>277373</v>
      </c>
      <c r="E25" s="6">
        <f t="shared" si="0"/>
        <v>43594</v>
      </c>
      <c r="F25" s="36">
        <f>+'CALWORKS ADMIN Expenditures'!V25</f>
        <v>0.1157</v>
      </c>
      <c r="G25" s="31">
        <f t="shared" si="1"/>
        <v>5044</v>
      </c>
      <c r="H25" s="37">
        <f t="shared" si="2"/>
        <v>10899</v>
      </c>
      <c r="I25" s="31"/>
      <c r="J25" s="32">
        <f t="shared" si="3"/>
        <v>-5855</v>
      </c>
      <c r="K25" s="32"/>
      <c r="L25" s="35">
        <v>3404</v>
      </c>
      <c r="M25" s="38">
        <f t="shared" si="4"/>
        <v>-9259</v>
      </c>
    </row>
    <row r="26" spans="1:13" ht="13.5">
      <c r="A26" s="34" t="s">
        <v>19</v>
      </c>
      <c r="C26" s="35">
        <f>+'CALWORKS ADMIN Expenditures'!T26+'CHILD CARE STAGE II Expenditure'!P26</f>
        <v>84022818</v>
      </c>
      <c r="D26" s="6">
        <v>104596182</v>
      </c>
      <c r="E26" s="6">
        <f t="shared" si="0"/>
        <v>-20573364</v>
      </c>
      <c r="F26" s="36">
        <f>+'CALWORKS ADMIN Expenditures'!V26</f>
        <v>0.0139</v>
      </c>
      <c r="G26" s="31">
        <f t="shared" si="1"/>
        <v>-285970</v>
      </c>
      <c r="H26" s="37">
        <f t="shared" si="2"/>
        <v>-5143341</v>
      </c>
      <c r="I26" s="31"/>
      <c r="J26" s="32">
        <f t="shared" si="3"/>
        <v>4857371</v>
      </c>
      <c r="K26" s="32"/>
      <c r="L26" s="35">
        <v>567083</v>
      </c>
      <c r="M26" s="38">
        <f t="shared" si="4"/>
        <v>4290288</v>
      </c>
    </row>
    <row r="27" spans="1:13" ht="13.5">
      <c r="A27" s="34" t="s">
        <v>20</v>
      </c>
      <c r="C27" s="35">
        <f>+'CALWORKS ADMIN Expenditures'!T27+'CHILD CARE STAGE II Expenditure'!P27</f>
        <v>1259136</v>
      </c>
      <c r="D27" s="6">
        <v>1547005</v>
      </c>
      <c r="E27" s="6">
        <f t="shared" si="0"/>
        <v>-287869</v>
      </c>
      <c r="F27" s="36">
        <f>+'CALWORKS ADMIN Expenditures'!V27</f>
        <v>0.2706</v>
      </c>
      <c r="G27" s="31">
        <f t="shared" si="1"/>
        <v>-77897</v>
      </c>
      <c r="H27" s="37">
        <f t="shared" si="2"/>
        <v>-71967</v>
      </c>
      <c r="I27" s="31"/>
      <c r="J27" s="32">
        <f t="shared" si="3"/>
        <v>-5930</v>
      </c>
      <c r="K27" s="32"/>
      <c r="L27" s="35">
        <v>-10101</v>
      </c>
      <c r="M27" s="38">
        <f t="shared" si="4"/>
        <v>4171</v>
      </c>
    </row>
    <row r="28" spans="1:13" ht="13.5">
      <c r="A28" s="34" t="s">
        <v>21</v>
      </c>
      <c r="C28" s="35">
        <f>+'CALWORKS ADMIN Expenditures'!T28+'CHILD CARE STAGE II Expenditure'!P28</f>
        <v>2339974</v>
      </c>
      <c r="D28" s="6">
        <v>2511267</v>
      </c>
      <c r="E28" s="6">
        <f t="shared" si="0"/>
        <v>-171293</v>
      </c>
      <c r="F28" s="36">
        <f>+'CALWORKS ADMIN Expenditures'!V28</f>
        <v>0.0818</v>
      </c>
      <c r="G28" s="31">
        <f t="shared" si="1"/>
        <v>-14012</v>
      </c>
      <c r="H28" s="37">
        <f t="shared" si="2"/>
        <v>-42823</v>
      </c>
      <c r="I28" s="31"/>
      <c r="J28" s="32">
        <f t="shared" si="3"/>
        <v>28811</v>
      </c>
      <c r="K28" s="32"/>
      <c r="L28" s="35">
        <v>-23556</v>
      </c>
      <c r="M28" s="38">
        <f t="shared" si="4"/>
        <v>52367</v>
      </c>
    </row>
    <row r="29" spans="1:13" ht="13.5">
      <c r="A29" s="34" t="s">
        <v>22</v>
      </c>
      <c r="C29" s="35">
        <f>+'CALWORKS ADMIN Expenditures'!T29+'CHILD CARE STAGE II Expenditure'!P29</f>
        <v>127892</v>
      </c>
      <c r="D29" s="6">
        <v>168134</v>
      </c>
      <c r="E29" s="6">
        <f t="shared" si="0"/>
        <v>-40242</v>
      </c>
      <c r="F29" s="36">
        <f>+'CALWORKS ADMIN Expenditures'!V29</f>
        <v>0.4905</v>
      </c>
      <c r="G29" s="31">
        <f t="shared" si="1"/>
        <v>-19739</v>
      </c>
      <c r="H29" s="37">
        <f t="shared" si="2"/>
        <v>-10061</v>
      </c>
      <c r="I29" s="31"/>
      <c r="J29" s="32">
        <f t="shared" si="3"/>
        <v>-9678</v>
      </c>
      <c r="K29" s="32"/>
      <c r="L29" s="35">
        <v>-794</v>
      </c>
      <c r="M29" s="38">
        <f t="shared" si="4"/>
        <v>-8884</v>
      </c>
    </row>
    <row r="30" spans="1:13" ht="13.5">
      <c r="A30" s="34" t="s">
        <v>23</v>
      </c>
      <c r="C30" s="35">
        <f>+'CALWORKS ADMIN Expenditures'!T30+'CHILD CARE STAGE II Expenditure'!P30</f>
        <v>1170782</v>
      </c>
      <c r="D30" s="6">
        <v>1184378</v>
      </c>
      <c r="E30" s="6">
        <f t="shared" si="0"/>
        <v>-13596</v>
      </c>
      <c r="F30" s="36">
        <f>+'CALWORKS ADMIN Expenditures'!V30</f>
        <v>0.103</v>
      </c>
      <c r="G30" s="31">
        <f t="shared" si="1"/>
        <v>-1400</v>
      </c>
      <c r="H30" s="37">
        <f t="shared" si="2"/>
        <v>-3399</v>
      </c>
      <c r="I30" s="31"/>
      <c r="J30" s="32">
        <f t="shared" si="3"/>
        <v>1999</v>
      </c>
      <c r="K30" s="32"/>
      <c r="L30" s="35">
        <v>22524</v>
      </c>
      <c r="M30" s="38">
        <f t="shared" si="4"/>
        <v>-20525</v>
      </c>
    </row>
    <row r="31" spans="1:13" ht="13.5">
      <c r="A31" s="34" t="s">
        <v>24</v>
      </c>
      <c r="C31" s="35">
        <f>+'CALWORKS ADMIN Expenditures'!T31+'CHILD CARE STAGE II Expenditure'!P31</f>
        <v>2539883</v>
      </c>
      <c r="D31" s="6">
        <v>2328482</v>
      </c>
      <c r="E31" s="6">
        <f t="shared" si="0"/>
        <v>211401</v>
      </c>
      <c r="F31" s="36">
        <f>+'CALWORKS ADMIN Expenditures'!V31</f>
        <v>0.0201</v>
      </c>
      <c r="G31" s="31">
        <f t="shared" si="1"/>
        <v>4249</v>
      </c>
      <c r="H31" s="37">
        <f t="shared" si="2"/>
        <v>52850</v>
      </c>
      <c r="I31" s="31"/>
      <c r="J31" s="32">
        <f t="shared" si="3"/>
        <v>-48601</v>
      </c>
      <c r="K31" s="32"/>
      <c r="L31" s="35">
        <v>-131756</v>
      </c>
      <c r="M31" s="38">
        <f t="shared" si="4"/>
        <v>83155</v>
      </c>
    </row>
    <row r="32" spans="1:13" ht="13.5">
      <c r="A32" s="34" t="s">
        <v>25</v>
      </c>
      <c r="C32" s="35">
        <f>+'CALWORKS ADMIN Expenditures'!T32+'CHILD CARE STAGE II Expenditure'!P32</f>
        <v>154261</v>
      </c>
      <c r="D32" s="6">
        <v>148795</v>
      </c>
      <c r="E32" s="6">
        <f t="shared" si="0"/>
        <v>5466</v>
      </c>
      <c r="F32" s="36">
        <f>+'CALWORKS ADMIN Expenditures'!V32</f>
        <v>0.2525</v>
      </c>
      <c r="G32" s="31">
        <f t="shared" si="1"/>
        <v>1380</v>
      </c>
      <c r="H32" s="37">
        <f t="shared" si="2"/>
        <v>1367</v>
      </c>
      <c r="I32" s="31"/>
      <c r="J32" s="32">
        <f t="shared" si="3"/>
        <v>13</v>
      </c>
      <c r="K32" s="32"/>
      <c r="L32" s="35">
        <v>-4612</v>
      </c>
      <c r="M32" s="38">
        <f t="shared" si="4"/>
        <v>4625</v>
      </c>
    </row>
    <row r="33" spans="1:13" ht="13.5">
      <c r="A33" s="34" t="s">
        <v>26</v>
      </c>
      <c r="C33" s="35">
        <f>+'CALWORKS ADMIN Expenditures'!T33+'CHILD CARE STAGE II Expenditure'!P33</f>
        <v>103349</v>
      </c>
      <c r="D33" s="6">
        <v>131570</v>
      </c>
      <c r="E33" s="6">
        <f t="shared" si="0"/>
        <v>-28221</v>
      </c>
      <c r="F33" s="36">
        <f>+'CALWORKS ADMIN Expenditures'!V33</f>
        <v>0</v>
      </c>
      <c r="G33" s="31">
        <f t="shared" si="1"/>
        <v>0</v>
      </c>
      <c r="H33" s="37">
        <f t="shared" si="2"/>
        <v>-7055</v>
      </c>
      <c r="I33" s="31"/>
      <c r="J33" s="32">
        <f t="shared" si="3"/>
        <v>7055</v>
      </c>
      <c r="K33" s="32"/>
      <c r="L33" s="35">
        <v>-4701</v>
      </c>
      <c r="M33" s="38">
        <f t="shared" si="4"/>
        <v>11756</v>
      </c>
    </row>
    <row r="34" spans="1:13" ht="13.5">
      <c r="A34" s="34" t="s">
        <v>27</v>
      </c>
      <c r="C34" s="35">
        <f>+'CALWORKS ADMIN Expenditures'!T34+'CHILD CARE STAGE II Expenditure'!P34</f>
        <v>3113398</v>
      </c>
      <c r="D34" s="6">
        <v>2895847</v>
      </c>
      <c r="E34" s="6">
        <f t="shared" si="0"/>
        <v>217551</v>
      </c>
      <c r="F34" s="36">
        <f>+'CALWORKS ADMIN Expenditures'!V34</f>
        <v>0.0456</v>
      </c>
      <c r="G34" s="31">
        <f t="shared" si="1"/>
        <v>9920</v>
      </c>
      <c r="H34" s="37">
        <f t="shared" si="2"/>
        <v>54388</v>
      </c>
      <c r="I34" s="31"/>
      <c r="J34" s="32">
        <f t="shared" si="3"/>
        <v>-44468</v>
      </c>
      <c r="K34" s="32"/>
      <c r="L34" s="35">
        <v>9716</v>
      </c>
      <c r="M34" s="38">
        <f t="shared" si="4"/>
        <v>-54184</v>
      </c>
    </row>
    <row r="35" spans="1:13" ht="13.5">
      <c r="A35" s="34" t="s">
        <v>28</v>
      </c>
      <c r="C35" s="35">
        <f>+'CALWORKS ADMIN Expenditures'!T35+'CHILD CARE STAGE II Expenditure'!P35</f>
        <v>444445</v>
      </c>
      <c r="D35" s="6">
        <v>507482</v>
      </c>
      <c r="E35" s="6">
        <f t="shared" si="0"/>
        <v>-63037</v>
      </c>
      <c r="F35" s="36">
        <f>+'CALWORKS ADMIN Expenditures'!V35</f>
        <v>0.2048</v>
      </c>
      <c r="G35" s="31">
        <f t="shared" si="1"/>
        <v>-12910</v>
      </c>
      <c r="H35" s="37">
        <f t="shared" si="2"/>
        <v>-15759</v>
      </c>
      <c r="I35" s="31"/>
      <c r="J35" s="32">
        <f t="shared" si="3"/>
        <v>2849</v>
      </c>
      <c r="K35" s="32"/>
      <c r="L35" s="35">
        <v>1734</v>
      </c>
      <c r="M35" s="38">
        <f t="shared" si="4"/>
        <v>1115</v>
      </c>
    </row>
    <row r="36" spans="1:13" ht="13.5">
      <c r="A36" s="34" t="s">
        <v>29</v>
      </c>
      <c r="C36" s="35">
        <f>+'CALWORKS ADMIN Expenditures'!T36+'CHILD CARE STAGE II Expenditure'!P36</f>
        <v>710839</v>
      </c>
      <c r="D36" s="6">
        <v>563806</v>
      </c>
      <c r="E36" s="6">
        <f t="shared" si="0"/>
        <v>147033</v>
      </c>
      <c r="F36" s="36">
        <f>+'CALWORKS ADMIN Expenditures'!V36</f>
        <v>0.1946</v>
      </c>
      <c r="G36" s="31">
        <f t="shared" si="1"/>
        <v>28613</v>
      </c>
      <c r="H36" s="37">
        <f t="shared" si="2"/>
        <v>36758</v>
      </c>
      <c r="I36" s="31"/>
      <c r="J36" s="32">
        <f t="shared" si="3"/>
        <v>-8145</v>
      </c>
      <c r="K36" s="32"/>
      <c r="L36" s="35">
        <v>-12817</v>
      </c>
      <c r="M36" s="38">
        <f t="shared" si="4"/>
        <v>4672</v>
      </c>
    </row>
    <row r="37" spans="1:13" ht="13.5">
      <c r="A37" s="34" t="s">
        <v>30</v>
      </c>
      <c r="C37" s="35">
        <f>+'CALWORKS ADMIN Expenditures'!T37+'CHILD CARE STAGE II Expenditure'!P37</f>
        <v>21475173</v>
      </c>
      <c r="D37" s="6">
        <v>21703277</v>
      </c>
      <c r="E37" s="6">
        <f t="shared" si="0"/>
        <v>-228104</v>
      </c>
      <c r="F37" s="36">
        <f>+'CALWORKS ADMIN Expenditures'!V37</f>
        <v>0</v>
      </c>
      <c r="G37" s="31">
        <f t="shared" si="1"/>
        <v>0</v>
      </c>
      <c r="H37" s="37">
        <f t="shared" si="2"/>
        <v>-57026</v>
      </c>
      <c r="I37" s="31"/>
      <c r="J37" s="32">
        <f t="shared" si="3"/>
        <v>57026</v>
      </c>
      <c r="K37" s="32"/>
      <c r="L37" s="35">
        <v>267736</v>
      </c>
      <c r="M37" s="38">
        <f t="shared" si="4"/>
        <v>-210710</v>
      </c>
    </row>
    <row r="38" spans="1:13" ht="13.5">
      <c r="A38" s="34" t="s">
        <v>31</v>
      </c>
      <c r="C38" s="35">
        <f>+'CALWORKS ADMIN Expenditures'!T38+'CHILD CARE STAGE II Expenditure'!P38</f>
        <v>1251261</v>
      </c>
      <c r="D38" s="6">
        <v>1470979</v>
      </c>
      <c r="E38" s="6">
        <f t="shared" si="0"/>
        <v>-219718</v>
      </c>
      <c r="F38" s="36">
        <f>+'CALWORKS ADMIN Expenditures'!V38</f>
        <v>0.249</v>
      </c>
      <c r="G38" s="31">
        <f t="shared" si="1"/>
        <v>-54710</v>
      </c>
      <c r="H38" s="37">
        <f t="shared" si="2"/>
        <v>-54930</v>
      </c>
      <c r="I38" s="31"/>
      <c r="J38" s="32">
        <f t="shared" si="3"/>
        <v>220</v>
      </c>
      <c r="K38" s="32"/>
      <c r="L38" s="35">
        <v>118</v>
      </c>
      <c r="M38" s="38">
        <f t="shared" si="4"/>
        <v>102</v>
      </c>
    </row>
    <row r="39" spans="1:13" ht="13.5">
      <c r="A39" s="34" t="s">
        <v>32</v>
      </c>
      <c r="C39" s="35">
        <f>+'CALWORKS ADMIN Expenditures'!T39+'CHILD CARE STAGE II Expenditure'!P39</f>
        <v>166960</v>
      </c>
      <c r="D39" s="6">
        <v>166652</v>
      </c>
      <c r="E39" s="6">
        <f t="shared" si="0"/>
        <v>308</v>
      </c>
      <c r="F39" s="36">
        <f>+'CALWORKS ADMIN Expenditures'!V39</f>
        <v>0.4091</v>
      </c>
      <c r="G39" s="31">
        <f t="shared" si="1"/>
        <v>126</v>
      </c>
      <c r="H39" s="37">
        <f t="shared" si="2"/>
        <v>77</v>
      </c>
      <c r="I39" s="31"/>
      <c r="J39" s="32">
        <f t="shared" si="3"/>
        <v>49</v>
      </c>
      <c r="K39" s="32"/>
      <c r="L39" s="35">
        <v>1060</v>
      </c>
      <c r="M39" s="38">
        <f t="shared" si="4"/>
        <v>-1011</v>
      </c>
    </row>
    <row r="40" spans="1:13" ht="13.5">
      <c r="A40" s="34" t="s">
        <v>33</v>
      </c>
      <c r="C40" s="35">
        <f>+'CALWORKS ADMIN Expenditures'!T40+'CHILD CARE STAGE II Expenditure'!P40</f>
        <v>14709424</v>
      </c>
      <c r="D40" s="6">
        <v>15873599</v>
      </c>
      <c r="E40" s="6">
        <f t="shared" si="0"/>
        <v>-1164175</v>
      </c>
      <c r="F40" s="36">
        <f>+'CALWORKS ADMIN Expenditures'!V40</f>
        <v>0.0212</v>
      </c>
      <c r="G40" s="31">
        <f t="shared" si="1"/>
        <v>-24681</v>
      </c>
      <c r="H40" s="37">
        <f t="shared" si="2"/>
        <v>-291044</v>
      </c>
      <c r="I40" s="31"/>
      <c r="J40" s="32">
        <f t="shared" si="3"/>
        <v>266363</v>
      </c>
      <c r="K40" s="32"/>
      <c r="L40" s="35">
        <v>-330709</v>
      </c>
      <c r="M40" s="38">
        <f t="shared" si="4"/>
        <v>597072</v>
      </c>
    </row>
    <row r="41" spans="1:13" ht="13.5">
      <c r="A41" s="34" t="s">
        <v>34</v>
      </c>
      <c r="C41" s="35">
        <f>+'CALWORKS ADMIN Expenditures'!T41+'CHILD CARE STAGE II Expenditure'!P41</f>
        <v>17576631</v>
      </c>
      <c r="D41" s="6">
        <v>21435000</v>
      </c>
      <c r="E41" s="6">
        <f t="shared" si="0"/>
        <v>-3858369</v>
      </c>
      <c r="F41" s="36">
        <f>+'CALWORKS ADMIN Expenditures'!V41</f>
        <v>0.1815</v>
      </c>
      <c r="G41" s="31">
        <f t="shared" si="1"/>
        <v>-700294</v>
      </c>
      <c r="H41" s="37">
        <f t="shared" si="2"/>
        <v>-964592</v>
      </c>
      <c r="I41" s="31"/>
      <c r="J41" s="32">
        <f t="shared" si="3"/>
        <v>264298</v>
      </c>
      <c r="K41" s="32"/>
      <c r="L41" s="35">
        <v>-71287</v>
      </c>
      <c r="M41" s="38">
        <f t="shared" si="4"/>
        <v>335585</v>
      </c>
    </row>
    <row r="42" spans="1:13" ht="13.5">
      <c r="A42" s="34" t="s">
        <v>35</v>
      </c>
      <c r="C42" s="35">
        <f>+'CALWORKS ADMIN Expenditures'!T42+'CHILD CARE STAGE II Expenditure'!P42</f>
        <v>302998</v>
      </c>
      <c r="D42" s="6">
        <v>289932</v>
      </c>
      <c r="E42" s="6">
        <f t="shared" si="0"/>
        <v>13066</v>
      </c>
      <c r="F42" s="36">
        <f>+'CALWORKS ADMIN Expenditures'!V42</f>
        <v>0.2179</v>
      </c>
      <c r="G42" s="31">
        <f t="shared" si="1"/>
        <v>2847</v>
      </c>
      <c r="H42" s="37">
        <f t="shared" si="2"/>
        <v>3267</v>
      </c>
      <c r="I42" s="31"/>
      <c r="J42" s="32">
        <f t="shared" si="3"/>
        <v>-420</v>
      </c>
      <c r="K42" s="32"/>
      <c r="L42" s="35">
        <v>1421</v>
      </c>
      <c r="M42" s="38">
        <f t="shared" si="4"/>
        <v>-1841</v>
      </c>
    </row>
    <row r="43" spans="1:13" ht="13.5">
      <c r="A43" s="34" t="s">
        <v>36</v>
      </c>
      <c r="C43" s="35">
        <f>+'CALWORKS ADMIN Expenditures'!T43+'CHILD CARE STAGE II Expenditure'!P43</f>
        <v>15601945</v>
      </c>
      <c r="D43" s="6">
        <v>18493942</v>
      </c>
      <c r="E43" s="6">
        <f t="shared" si="0"/>
        <v>-2891997</v>
      </c>
      <c r="F43" s="36">
        <f>+'CALWORKS ADMIN Expenditures'!V43</f>
        <v>0.1871</v>
      </c>
      <c r="G43" s="31">
        <f t="shared" si="1"/>
        <v>-541093</v>
      </c>
      <c r="H43" s="37">
        <f t="shared" si="2"/>
        <v>-722999</v>
      </c>
      <c r="I43" s="31"/>
      <c r="J43" s="32">
        <f t="shared" si="3"/>
        <v>181906</v>
      </c>
      <c r="K43" s="32"/>
      <c r="L43" s="35">
        <v>-3627</v>
      </c>
      <c r="M43" s="38">
        <f t="shared" si="4"/>
        <v>185533</v>
      </c>
    </row>
    <row r="44" spans="1:13" ht="13.5">
      <c r="A44" s="34" t="s">
        <v>37</v>
      </c>
      <c r="C44" s="35">
        <f>+'CALWORKS ADMIN Expenditures'!T44+'CHILD CARE STAGE II Expenditure'!P44</f>
        <v>19037720</v>
      </c>
      <c r="D44" s="6">
        <v>18772292</v>
      </c>
      <c r="E44" s="6">
        <f t="shared" si="0"/>
        <v>265428</v>
      </c>
      <c r="F44" s="36">
        <f>+'CALWORKS ADMIN Expenditures'!V44</f>
        <v>0.3038</v>
      </c>
      <c r="G44" s="31">
        <f t="shared" si="1"/>
        <v>80637</v>
      </c>
      <c r="H44" s="37">
        <f t="shared" si="2"/>
        <v>66357</v>
      </c>
      <c r="I44" s="31"/>
      <c r="J44" s="32">
        <f t="shared" si="3"/>
        <v>14280</v>
      </c>
      <c r="K44" s="32"/>
      <c r="L44" s="35">
        <v>-124807</v>
      </c>
      <c r="M44" s="38">
        <f t="shared" si="4"/>
        <v>139087</v>
      </c>
    </row>
    <row r="45" spans="1:13" ht="13.5">
      <c r="A45" s="34" t="s">
        <v>38</v>
      </c>
      <c r="C45" s="35">
        <f>+'CALWORKS ADMIN Expenditures'!T45+'CHILD CARE STAGE II Expenditure'!P45</f>
        <v>6623402</v>
      </c>
      <c r="D45" s="6">
        <v>7679082</v>
      </c>
      <c r="E45" s="6">
        <f t="shared" si="0"/>
        <v>-1055680</v>
      </c>
      <c r="F45" s="36">
        <f>+'CALWORKS ADMIN Expenditures'!V45</f>
        <v>0.0681</v>
      </c>
      <c r="G45" s="31">
        <f t="shared" si="1"/>
        <v>-71892</v>
      </c>
      <c r="H45" s="37">
        <f t="shared" si="2"/>
        <v>-263920</v>
      </c>
      <c r="I45" s="31"/>
      <c r="J45" s="32">
        <f t="shared" si="3"/>
        <v>192028</v>
      </c>
      <c r="K45" s="32"/>
      <c r="L45" s="35">
        <v>53401</v>
      </c>
      <c r="M45" s="38">
        <f t="shared" si="4"/>
        <v>138627</v>
      </c>
    </row>
    <row r="46" spans="1:13" ht="13.5">
      <c r="A46" s="34" t="s">
        <v>39</v>
      </c>
      <c r="C46" s="35">
        <f>+'CALWORKS ADMIN Expenditures'!T46+'CHILD CARE STAGE II Expenditure'!P46</f>
        <v>4387294</v>
      </c>
      <c r="D46" s="6">
        <v>4682065</v>
      </c>
      <c r="E46" s="6">
        <f t="shared" si="0"/>
        <v>-294771</v>
      </c>
      <c r="F46" s="36">
        <f>+'CALWORKS ADMIN Expenditures'!V46</f>
        <v>0.2805</v>
      </c>
      <c r="G46" s="31">
        <f t="shared" si="1"/>
        <v>-82683</v>
      </c>
      <c r="H46" s="37">
        <f t="shared" si="2"/>
        <v>-73693</v>
      </c>
      <c r="I46" s="31"/>
      <c r="J46" s="32">
        <f t="shared" si="3"/>
        <v>-8990</v>
      </c>
      <c r="K46" s="32"/>
      <c r="L46" s="35">
        <v>5987</v>
      </c>
      <c r="M46" s="38">
        <f t="shared" si="4"/>
        <v>-14977</v>
      </c>
    </row>
    <row r="47" spans="1:13" ht="13.5">
      <c r="A47" s="34" t="s">
        <v>40</v>
      </c>
      <c r="C47" s="35">
        <f>+'CALWORKS ADMIN Expenditures'!T47+'CHILD CARE STAGE II Expenditure'!P47</f>
        <v>1509549</v>
      </c>
      <c r="D47" s="6">
        <v>1804820</v>
      </c>
      <c r="E47" s="6">
        <f t="shared" si="0"/>
        <v>-295271</v>
      </c>
      <c r="F47" s="36">
        <f>+'CALWORKS ADMIN Expenditures'!V47</f>
        <v>0.1015</v>
      </c>
      <c r="G47" s="31">
        <f t="shared" si="1"/>
        <v>-29970</v>
      </c>
      <c r="H47" s="37">
        <f t="shared" si="2"/>
        <v>-73818</v>
      </c>
      <c r="I47" s="31"/>
      <c r="J47" s="32">
        <f t="shared" si="3"/>
        <v>43848</v>
      </c>
      <c r="K47" s="32"/>
      <c r="L47" s="35">
        <v>-3860</v>
      </c>
      <c r="M47" s="38">
        <f t="shared" si="4"/>
        <v>47708</v>
      </c>
    </row>
    <row r="48" spans="1:13" ht="13.5">
      <c r="A48" s="34" t="s">
        <v>41</v>
      </c>
      <c r="C48" s="35">
        <f>+'CALWORKS ADMIN Expenditures'!T48+'CHILD CARE STAGE II Expenditure'!P48</f>
        <v>4818512</v>
      </c>
      <c r="D48" s="6">
        <v>5042187</v>
      </c>
      <c r="E48" s="6">
        <f t="shared" si="0"/>
        <v>-223675</v>
      </c>
      <c r="F48" s="36">
        <f>+'CALWORKS ADMIN Expenditures'!V48</f>
        <v>0.0825</v>
      </c>
      <c r="G48" s="31">
        <f t="shared" si="1"/>
        <v>-18453</v>
      </c>
      <c r="H48" s="37">
        <f t="shared" si="2"/>
        <v>-55919</v>
      </c>
      <c r="I48" s="31"/>
      <c r="J48" s="32">
        <f t="shared" si="3"/>
        <v>37466</v>
      </c>
      <c r="K48" s="32"/>
      <c r="L48" s="35">
        <v>721</v>
      </c>
      <c r="M48" s="38">
        <f t="shared" si="4"/>
        <v>36745</v>
      </c>
    </row>
    <row r="49" spans="1:13" ht="13.5">
      <c r="A49" s="34" t="s">
        <v>42</v>
      </c>
      <c r="C49" s="35">
        <f>+'CALWORKS ADMIN Expenditures'!T49+'CHILD CARE STAGE II Expenditure'!P49</f>
        <v>2839942</v>
      </c>
      <c r="D49" s="6">
        <v>4025022</v>
      </c>
      <c r="E49" s="6">
        <f t="shared" si="0"/>
        <v>-1185080</v>
      </c>
      <c r="F49" s="36">
        <f>+'CALWORKS ADMIN Expenditures'!V49</f>
        <v>0.2052</v>
      </c>
      <c r="G49" s="31">
        <f t="shared" si="1"/>
        <v>-243178</v>
      </c>
      <c r="H49" s="37">
        <f t="shared" si="2"/>
        <v>-296270</v>
      </c>
      <c r="I49" s="31"/>
      <c r="J49" s="32">
        <f t="shared" si="3"/>
        <v>53092</v>
      </c>
      <c r="K49" s="32"/>
      <c r="L49" s="35">
        <v>-58931</v>
      </c>
      <c r="M49" s="38">
        <f t="shared" si="4"/>
        <v>112023</v>
      </c>
    </row>
    <row r="50" spans="1:13" ht="13.5">
      <c r="A50" s="34" t="s">
        <v>43</v>
      </c>
      <c r="C50" s="35">
        <f>+'CALWORKS ADMIN Expenditures'!T50+'CHILD CARE STAGE II Expenditure'!P50</f>
        <v>18937230</v>
      </c>
      <c r="D50" s="6">
        <v>17298308</v>
      </c>
      <c r="E50" s="6">
        <f t="shared" si="0"/>
        <v>1638922</v>
      </c>
      <c r="F50" s="36">
        <f>+'CALWORKS ADMIN Expenditures'!V50</f>
        <v>0.1742</v>
      </c>
      <c r="G50" s="31">
        <f t="shared" si="1"/>
        <v>285500</v>
      </c>
      <c r="H50" s="37">
        <f t="shared" si="2"/>
        <v>409731</v>
      </c>
      <c r="I50" s="31"/>
      <c r="J50" s="32">
        <f t="shared" si="3"/>
        <v>-124231</v>
      </c>
      <c r="K50" s="32"/>
      <c r="L50" s="35">
        <v>-63908</v>
      </c>
      <c r="M50" s="38">
        <f t="shared" si="4"/>
        <v>-60323</v>
      </c>
    </row>
    <row r="51" spans="1:13" ht="13.5">
      <c r="A51" s="34" t="s">
        <v>44</v>
      </c>
      <c r="C51" s="35">
        <f>+'CALWORKS ADMIN Expenditures'!T51+'CHILD CARE STAGE II Expenditure'!P51</f>
        <v>1329230</v>
      </c>
      <c r="D51" s="6">
        <v>1306662</v>
      </c>
      <c r="E51" s="6">
        <f t="shared" si="0"/>
        <v>22568</v>
      </c>
      <c r="F51" s="36">
        <f>+'CALWORKS ADMIN Expenditures'!V51</f>
        <v>0.2544</v>
      </c>
      <c r="G51" s="31">
        <f t="shared" si="1"/>
        <v>5741</v>
      </c>
      <c r="H51" s="37">
        <f t="shared" si="2"/>
        <v>5642</v>
      </c>
      <c r="I51" s="31"/>
      <c r="J51" s="32">
        <f t="shared" si="3"/>
        <v>99</v>
      </c>
      <c r="K51" s="32"/>
      <c r="L51" s="35">
        <v>-1147</v>
      </c>
      <c r="M51" s="38">
        <f t="shared" si="4"/>
        <v>1246</v>
      </c>
    </row>
    <row r="52" spans="1:13" ht="13.5">
      <c r="A52" s="34" t="s">
        <v>45</v>
      </c>
      <c r="C52" s="35">
        <f>+'CALWORKS ADMIN Expenditures'!T52+'CHILD CARE STAGE II Expenditure'!P52</f>
        <v>1593964</v>
      </c>
      <c r="D52" s="6">
        <v>1931811</v>
      </c>
      <c r="E52" s="6">
        <f t="shared" si="0"/>
        <v>-337847</v>
      </c>
      <c r="F52" s="36">
        <f>+'CALWORKS ADMIN Expenditures'!V52</f>
        <v>0.2519</v>
      </c>
      <c r="G52" s="31">
        <f t="shared" si="1"/>
        <v>-85104</v>
      </c>
      <c r="H52" s="37">
        <f t="shared" si="2"/>
        <v>-84462</v>
      </c>
      <c r="I52" s="31"/>
      <c r="J52" s="32">
        <f t="shared" si="3"/>
        <v>-642</v>
      </c>
      <c r="K52" s="32"/>
      <c r="L52" s="35">
        <v>19008</v>
      </c>
      <c r="M52" s="38">
        <f t="shared" si="4"/>
        <v>-19650</v>
      </c>
    </row>
    <row r="53" spans="1:13" ht="13.5">
      <c r="A53" s="34" t="s">
        <v>46</v>
      </c>
      <c r="C53" s="35">
        <f>+'CALWORKS ADMIN Expenditures'!T53+'CHILD CARE STAGE II Expenditure'!P53</f>
        <v>37260</v>
      </c>
      <c r="D53" s="6">
        <v>25059</v>
      </c>
      <c r="E53" s="6">
        <f t="shared" si="0"/>
        <v>12201</v>
      </c>
      <c r="F53" s="36">
        <f>+'CALWORKS ADMIN Expenditures'!V53</f>
        <v>0.8703</v>
      </c>
      <c r="G53" s="31">
        <f t="shared" si="1"/>
        <v>10619</v>
      </c>
      <c r="H53" s="37">
        <f t="shared" si="2"/>
        <v>3050</v>
      </c>
      <c r="I53" s="31"/>
      <c r="J53" s="32">
        <f t="shared" si="3"/>
        <v>7569</v>
      </c>
      <c r="K53" s="32"/>
      <c r="L53" s="35">
        <v>-12002</v>
      </c>
      <c r="M53" s="38">
        <f t="shared" si="4"/>
        <v>19571</v>
      </c>
    </row>
    <row r="54" spans="1:13" ht="13.5">
      <c r="A54" s="34" t="s">
        <v>47</v>
      </c>
      <c r="C54" s="35">
        <f>+'CALWORKS ADMIN Expenditures'!T54+'CHILD CARE STAGE II Expenditure'!P54</f>
        <v>502395</v>
      </c>
      <c r="D54" s="6">
        <v>436601</v>
      </c>
      <c r="E54" s="6">
        <f t="shared" si="0"/>
        <v>65794</v>
      </c>
      <c r="F54" s="36">
        <f>+'CALWORKS ADMIN Expenditures'!V54</f>
        <v>0.1219</v>
      </c>
      <c r="G54" s="31">
        <f t="shared" si="1"/>
        <v>8020</v>
      </c>
      <c r="H54" s="37">
        <f t="shared" si="2"/>
        <v>16449</v>
      </c>
      <c r="I54" s="31"/>
      <c r="J54" s="32">
        <f t="shared" si="3"/>
        <v>-8429</v>
      </c>
      <c r="K54" s="32"/>
      <c r="L54" s="35">
        <v>-2300</v>
      </c>
      <c r="M54" s="38">
        <f t="shared" si="4"/>
        <v>-6129</v>
      </c>
    </row>
    <row r="55" spans="1:13" ht="13.5">
      <c r="A55" s="34" t="s">
        <v>48</v>
      </c>
      <c r="C55" s="35">
        <f>+'CALWORKS ADMIN Expenditures'!T55+'CHILD CARE STAGE II Expenditure'!P55</f>
        <v>3788594</v>
      </c>
      <c r="D55" s="6">
        <v>5167657</v>
      </c>
      <c r="E55" s="6">
        <f t="shared" si="0"/>
        <v>-1379063</v>
      </c>
      <c r="F55" s="36">
        <f>+'CALWORKS ADMIN Expenditures'!V55</f>
        <v>0.1245</v>
      </c>
      <c r="G55" s="31">
        <f t="shared" si="1"/>
        <v>-171693</v>
      </c>
      <c r="H55" s="37">
        <f t="shared" si="2"/>
        <v>-344766</v>
      </c>
      <c r="I55" s="31"/>
      <c r="J55" s="32">
        <f t="shared" si="3"/>
        <v>173073</v>
      </c>
      <c r="K55" s="32"/>
      <c r="L55" s="35">
        <v>50293</v>
      </c>
      <c r="M55" s="38">
        <f t="shared" si="4"/>
        <v>122780</v>
      </c>
    </row>
    <row r="56" spans="1:13" ht="13.5">
      <c r="A56" s="34" t="s">
        <v>49</v>
      </c>
      <c r="C56" s="35">
        <f>+'CALWORKS ADMIN Expenditures'!T56+'CHILD CARE STAGE II Expenditure'!P56</f>
        <v>2593691</v>
      </c>
      <c r="D56" s="6">
        <v>2487616</v>
      </c>
      <c r="E56" s="6">
        <f t="shared" si="0"/>
        <v>106075</v>
      </c>
      <c r="F56" s="36">
        <f>+'CALWORKS ADMIN Expenditures'!V56</f>
        <v>0.2739</v>
      </c>
      <c r="G56" s="31">
        <f t="shared" si="1"/>
        <v>29054</v>
      </c>
      <c r="H56" s="37">
        <f t="shared" si="2"/>
        <v>26519</v>
      </c>
      <c r="I56" s="31"/>
      <c r="J56" s="32">
        <f t="shared" si="3"/>
        <v>2535</v>
      </c>
      <c r="K56" s="32"/>
      <c r="L56" s="35">
        <v>-1491</v>
      </c>
      <c r="M56" s="38">
        <f t="shared" si="4"/>
        <v>4026</v>
      </c>
    </row>
    <row r="57" spans="1:13" ht="13.5">
      <c r="A57" s="34" t="s">
        <v>50</v>
      </c>
      <c r="C57" s="35">
        <f>+'CALWORKS ADMIN Expenditures'!T57+'CHILD CARE STAGE II Expenditure'!P57</f>
        <v>4487486</v>
      </c>
      <c r="D57" s="6">
        <v>5115802</v>
      </c>
      <c r="E57" s="6">
        <f t="shared" si="0"/>
        <v>-628316</v>
      </c>
      <c r="F57" s="36">
        <f>+'CALWORKS ADMIN Expenditures'!V57</f>
        <v>0.0827</v>
      </c>
      <c r="G57" s="31">
        <f t="shared" si="1"/>
        <v>-51962</v>
      </c>
      <c r="H57" s="37">
        <f t="shared" si="2"/>
        <v>-157079</v>
      </c>
      <c r="I57" s="31"/>
      <c r="J57" s="32">
        <f t="shared" si="3"/>
        <v>105117</v>
      </c>
      <c r="K57" s="32"/>
      <c r="L57" s="35">
        <v>-132313</v>
      </c>
      <c r="M57" s="38">
        <f t="shared" si="4"/>
        <v>237430</v>
      </c>
    </row>
    <row r="58" spans="1:13" ht="13.5">
      <c r="A58" s="34" t="s">
        <v>51</v>
      </c>
      <c r="C58" s="35">
        <f>+'CALWORKS ADMIN Expenditures'!T58+'CHILD CARE STAGE II Expenditure'!P58</f>
        <v>559471</v>
      </c>
      <c r="D58" s="6">
        <v>545426</v>
      </c>
      <c r="E58" s="6">
        <f t="shared" si="0"/>
        <v>14045</v>
      </c>
      <c r="F58" s="36">
        <f>+'CALWORKS ADMIN Expenditures'!V58</f>
        <v>0.4328</v>
      </c>
      <c r="G58" s="31">
        <f t="shared" si="1"/>
        <v>6079</v>
      </c>
      <c r="H58" s="37">
        <f t="shared" si="2"/>
        <v>3511</v>
      </c>
      <c r="I58" s="31"/>
      <c r="J58" s="32">
        <f t="shared" si="3"/>
        <v>2568</v>
      </c>
      <c r="K58" s="32"/>
      <c r="L58" s="35">
        <v>-6997</v>
      </c>
      <c r="M58" s="38">
        <f t="shared" si="4"/>
        <v>9565</v>
      </c>
    </row>
    <row r="59" spans="1:13" ht="13.5">
      <c r="A59" s="34" t="s">
        <v>52</v>
      </c>
      <c r="C59" s="35">
        <f>+'CALWORKS ADMIN Expenditures'!T59+'CHILD CARE STAGE II Expenditure'!P59</f>
        <v>736318</v>
      </c>
      <c r="D59" s="6">
        <v>733439</v>
      </c>
      <c r="E59" s="6">
        <f t="shared" si="0"/>
        <v>2879</v>
      </c>
      <c r="F59" s="36">
        <f>+'CALWORKS ADMIN Expenditures'!V59</f>
        <v>0.1318</v>
      </c>
      <c r="G59" s="31">
        <f t="shared" si="1"/>
        <v>379</v>
      </c>
      <c r="H59" s="37">
        <f t="shared" si="2"/>
        <v>720</v>
      </c>
      <c r="I59" s="31"/>
      <c r="J59" s="32">
        <f t="shared" si="3"/>
        <v>-341</v>
      </c>
      <c r="K59" s="32"/>
      <c r="L59" s="35">
        <v>-3518</v>
      </c>
      <c r="M59" s="38">
        <f t="shared" si="4"/>
        <v>3177</v>
      </c>
    </row>
    <row r="60" spans="1:13" ht="13.5">
      <c r="A60" s="34" t="s">
        <v>53</v>
      </c>
      <c r="C60" s="35">
        <f>+'CALWORKS ADMIN Expenditures'!T60+'CHILD CARE STAGE II Expenditure'!P60</f>
        <v>181237</v>
      </c>
      <c r="D60" s="6">
        <v>213610</v>
      </c>
      <c r="E60" s="6">
        <f t="shared" si="0"/>
        <v>-32373</v>
      </c>
      <c r="F60" s="36">
        <f>+'CALWORKS ADMIN Expenditures'!V60</f>
        <v>0.2678</v>
      </c>
      <c r="G60" s="31">
        <f t="shared" si="1"/>
        <v>-8669</v>
      </c>
      <c r="H60" s="37">
        <f t="shared" si="2"/>
        <v>-8093</v>
      </c>
      <c r="I60" s="31"/>
      <c r="J60" s="32">
        <f t="shared" si="3"/>
        <v>-576</v>
      </c>
      <c r="K60" s="32"/>
      <c r="L60" s="35">
        <v>252</v>
      </c>
      <c r="M60" s="38">
        <f t="shared" si="4"/>
        <v>-828</v>
      </c>
    </row>
    <row r="61" spans="1:13" ht="13.5">
      <c r="A61" s="34" t="s">
        <v>54</v>
      </c>
      <c r="C61" s="35">
        <f>+'CALWORKS ADMIN Expenditures'!T61+'CHILD CARE STAGE II Expenditure'!P61</f>
        <v>4129777</v>
      </c>
      <c r="D61" s="6">
        <v>3790763</v>
      </c>
      <c r="E61" s="6">
        <f t="shared" si="0"/>
        <v>339014</v>
      </c>
      <c r="F61" s="36">
        <f>+'CALWORKS ADMIN Expenditures'!V61</f>
        <v>0.0354</v>
      </c>
      <c r="G61" s="31">
        <f t="shared" si="1"/>
        <v>12001</v>
      </c>
      <c r="H61" s="37">
        <f t="shared" si="2"/>
        <v>84754</v>
      </c>
      <c r="I61" s="31"/>
      <c r="J61" s="32">
        <f t="shared" si="3"/>
        <v>-72753</v>
      </c>
      <c r="K61" s="32"/>
      <c r="L61" s="35">
        <v>115940</v>
      </c>
      <c r="M61" s="38">
        <f t="shared" si="4"/>
        <v>-188693</v>
      </c>
    </row>
    <row r="62" spans="1:13" ht="13.5">
      <c r="A62" s="34" t="s">
        <v>55</v>
      </c>
      <c r="C62" s="35">
        <f>+'CALWORKS ADMIN Expenditures'!T62+'CHILD CARE STAGE II Expenditure'!P62</f>
        <v>465064</v>
      </c>
      <c r="D62" s="6">
        <v>395803</v>
      </c>
      <c r="E62" s="6">
        <f t="shared" si="0"/>
        <v>69261</v>
      </c>
      <c r="F62" s="36">
        <f>+'CALWORKS ADMIN Expenditures'!V62</f>
        <v>0.1634</v>
      </c>
      <c r="G62" s="31">
        <f t="shared" si="1"/>
        <v>11317</v>
      </c>
      <c r="H62" s="37">
        <f t="shared" si="2"/>
        <v>17315</v>
      </c>
      <c r="I62" s="31"/>
      <c r="J62" s="32">
        <f t="shared" si="3"/>
        <v>-5998</v>
      </c>
      <c r="K62" s="32"/>
      <c r="L62" s="35">
        <v>2689</v>
      </c>
      <c r="M62" s="38">
        <f t="shared" si="4"/>
        <v>-8687</v>
      </c>
    </row>
    <row r="63" spans="1:13" ht="13.5">
      <c r="A63" s="34" t="s">
        <v>56</v>
      </c>
      <c r="C63" s="35">
        <f>+'CALWORKS ADMIN Expenditures'!T63+'CHILD CARE STAGE II Expenditure'!P63</f>
        <v>5230027</v>
      </c>
      <c r="D63" s="6">
        <v>4590736</v>
      </c>
      <c r="E63" s="6">
        <f t="shared" si="0"/>
        <v>639291</v>
      </c>
      <c r="F63" s="36">
        <f>+'CALWORKS ADMIN Expenditures'!V63</f>
        <v>0.1137</v>
      </c>
      <c r="G63" s="31">
        <f t="shared" si="1"/>
        <v>72687</v>
      </c>
      <c r="H63" s="37">
        <f t="shared" si="2"/>
        <v>159823</v>
      </c>
      <c r="I63" s="31"/>
      <c r="J63" s="32">
        <f t="shared" si="3"/>
        <v>-87136</v>
      </c>
      <c r="K63" s="32"/>
      <c r="L63" s="35">
        <v>-96683</v>
      </c>
      <c r="M63" s="38">
        <f t="shared" si="4"/>
        <v>9547</v>
      </c>
    </row>
    <row r="64" spans="1:13" ht="13.5">
      <c r="A64" s="34" t="s">
        <v>57</v>
      </c>
      <c r="C64" s="35">
        <f>+'CALWORKS ADMIN Expenditures'!T64+'CHILD CARE STAGE II Expenditure'!P64</f>
        <v>1219097</v>
      </c>
      <c r="D64" s="6">
        <v>1802704</v>
      </c>
      <c r="E64" s="6">
        <f t="shared" si="0"/>
        <v>-583607</v>
      </c>
      <c r="F64" s="36">
        <f>+'CALWORKS ADMIN Expenditures'!V64</f>
        <v>0.269</v>
      </c>
      <c r="G64" s="31">
        <f t="shared" si="1"/>
        <v>-156990</v>
      </c>
      <c r="H64" s="37">
        <f t="shared" si="2"/>
        <v>-145902</v>
      </c>
      <c r="I64" s="31"/>
      <c r="J64" s="32">
        <f t="shared" si="3"/>
        <v>-11088</v>
      </c>
      <c r="K64" s="32"/>
      <c r="L64" s="35">
        <v>-21667</v>
      </c>
      <c r="M64" s="38">
        <f t="shared" si="4"/>
        <v>10579</v>
      </c>
    </row>
    <row r="65" spans="1:13" ht="13.5">
      <c r="A65" s="34" t="s">
        <v>58</v>
      </c>
      <c r="C65" s="35">
        <f>+'CALWORKS ADMIN Expenditures'!T65+'CHILD CARE STAGE II Expenditure'!P65</f>
        <v>883906</v>
      </c>
      <c r="D65" s="6">
        <v>973502</v>
      </c>
      <c r="E65" s="6">
        <f t="shared" si="0"/>
        <v>-89596</v>
      </c>
      <c r="F65" s="36">
        <f>+'CALWORKS ADMIN Expenditures'!V65</f>
        <v>0.3376</v>
      </c>
      <c r="G65" s="31">
        <f t="shared" si="1"/>
        <v>-30248</v>
      </c>
      <c r="H65" s="37">
        <f t="shared" si="2"/>
        <v>-22399</v>
      </c>
      <c r="I65" s="31"/>
      <c r="J65" s="32">
        <f t="shared" si="3"/>
        <v>-7849</v>
      </c>
      <c r="K65" s="32"/>
      <c r="L65" s="35">
        <v>41598</v>
      </c>
      <c r="M65" s="38">
        <f t="shared" si="4"/>
        <v>-49447</v>
      </c>
    </row>
    <row r="66" spans="1:13" ht="13.5">
      <c r="A66" s="34"/>
      <c r="C66" s="35"/>
      <c r="D66" s="6"/>
      <c r="E66" s="6"/>
      <c r="F66" s="36"/>
      <c r="G66" s="5"/>
      <c r="H66" s="39"/>
      <c r="J66" s="32"/>
      <c r="K66" s="32"/>
      <c r="L66" s="35"/>
      <c r="M66" s="40"/>
    </row>
    <row r="67" spans="1:13" ht="14.25" thickBot="1">
      <c r="A67" s="41" t="s">
        <v>59</v>
      </c>
      <c r="C67" s="42">
        <f>SUM(C8:C66)</f>
        <v>306159563</v>
      </c>
      <c r="D67" s="43">
        <f>SUM(D8:D66)</f>
        <v>341561471</v>
      </c>
      <c r="E67" s="43">
        <f>SUM(E8:E66)</f>
        <v>-35401908</v>
      </c>
      <c r="F67" s="44">
        <f>+'CALWORKS ADMIN Expenditures'!V67</f>
        <v>0.0897</v>
      </c>
      <c r="G67" s="43">
        <f>SUM(G8:G66)</f>
        <v>-2143227</v>
      </c>
      <c r="H67" s="45">
        <f>SUM(H8:H66)</f>
        <v>-8850476</v>
      </c>
      <c r="I67" s="46"/>
      <c r="J67" s="124">
        <f>SUM(J8:J66)</f>
        <v>6707249</v>
      </c>
      <c r="K67" s="47"/>
      <c r="L67" s="42">
        <f>SUM(L8:L66)</f>
        <v>-126154</v>
      </c>
      <c r="M67" s="45">
        <f>SUM(M8:M66)</f>
        <v>6833403</v>
      </c>
    </row>
    <row r="68" ht="13.5">
      <c r="A68" s="48" t="s">
        <v>209</v>
      </c>
    </row>
    <row r="69" spans="1:3" ht="13.5">
      <c r="A69" s="48" t="s">
        <v>210</v>
      </c>
      <c r="C69" s="3">
        <f>+'CHILD CARE STAGE II Expenditure'!P67</f>
        <v>2871260</v>
      </c>
    </row>
    <row r="70" spans="1:3" ht="13.5">
      <c r="A70" s="48" t="s">
        <v>211</v>
      </c>
      <c r="C70" s="49">
        <f>+'CALWORKS ADMIN Expenditures'!T67</f>
        <v>303288303</v>
      </c>
    </row>
    <row r="71" ht="13.5">
      <c r="C71" s="3">
        <f>SUM(C69:C70)</f>
        <v>306159563</v>
      </c>
    </row>
  </sheetData>
  <sheetProtection/>
  <printOptions horizontalCentered="1"/>
  <pageMargins left="0" right="0" top="0.5" bottom="0.25" header="0.25" footer="0"/>
  <pageSetup horizontalDpi="600" verticalDpi="600" orientation="landscape" scale="61" r:id="rId1"/>
  <headerFooter alignWithMargins="0">
    <oddHeader>&amp;RPAGE &amp;P OF &amp;N</oddHeader>
    <oddFooter>&amp;L&amp;Z&amp;F&amp;A&amp;R&amp;D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035CB"/>
  </sheetPr>
  <dimension ref="A1:X105"/>
  <sheetViews>
    <sheetView zoomScalePageLayoutView="0" workbookViewId="0" topLeftCell="A1">
      <pane xSplit="2" ySplit="7" topLeftCell="C29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2.75"/>
  <cols>
    <col min="1" max="1" width="17.00390625" style="2" customWidth="1"/>
    <col min="2" max="2" width="2.421875" style="2" customWidth="1"/>
    <col min="3" max="3" width="17.57421875" style="2" customWidth="1"/>
    <col min="4" max="4" width="11.8515625" style="2" bestFit="1" customWidth="1"/>
    <col min="5" max="5" width="8.421875" style="2" bestFit="1" customWidth="1"/>
    <col min="6" max="6" width="13.421875" style="2" customWidth="1"/>
    <col min="7" max="7" width="1.8515625" style="2" customWidth="1"/>
    <col min="8" max="8" width="13.140625" style="2" bestFit="1" customWidth="1"/>
    <col min="9" max="9" width="6.7109375" style="2" bestFit="1" customWidth="1"/>
    <col min="10" max="10" width="12.421875" style="2" bestFit="1" customWidth="1"/>
    <col min="11" max="11" width="7.140625" style="2" bestFit="1" customWidth="1"/>
    <col min="12" max="12" width="2.00390625" style="2" customWidth="1"/>
    <col min="13" max="13" width="12.140625" style="2" customWidth="1"/>
    <col min="14" max="14" width="6.7109375" style="2" bestFit="1" customWidth="1"/>
    <col min="15" max="15" width="14.421875" style="2" bestFit="1" customWidth="1"/>
    <col min="16" max="16" width="7.140625" style="2" bestFit="1" customWidth="1"/>
    <col min="17" max="17" width="2.140625" style="2" customWidth="1"/>
    <col min="18" max="18" width="15.57421875" style="2" bestFit="1" customWidth="1"/>
    <col min="19" max="19" width="13.00390625" style="2" bestFit="1" customWidth="1"/>
    <col min="20" max="20" width="14.140625" style="2" bestFit="1" customWidth="1"/>
    <col min="21" max="21" width="1.7109375" style="2" customWidth="1"/>
    <col min="22" max="22" width="16.00390625" style="2" bestFit="1" customWidth="1"/>
    <col min="23" max="16384" width="9.140625" style="2" customWidth="1"/>
  </cols>
  <sheetData>
    <row r="1" ht="16.5">
      <c r="A1" s="1" t="s">
        <v>214</v>
      </c>
    </row>
    <row r="2" spans="1:4" ht="14.25" thickBot="1">
      <c r="A2" s="7"/>
      <c r="B2" s="7"/>
      <c r="C2" s="7"/>
      <c r="D2" s="7"/>
    </row>
    <row r="3" spans="1:22" ht="14.25" thickBot="1">
      <c r="A3" s="7"/>
      <c r="B3" s="7"/>
      <c r="C3" s="7"/>
      <c r="D3" s="7"/>
      <c r="V3" s="61" t="s">
        <v>190</v>
      </c>
    </row>
    <row r="4" spans="1:22" ht="13.5">
      <c r="A4" s="15"/>
      <c r="C4" s="99" t="s">
        <v>213</v>
      </c>
      <c r="D4" s="100"/>
      <c r="E4" s="100"/>
      <c r="F4" s="101"/>
      <c r="H4" s="99" t="s">
        <v>215</v>
      </c>
      <c r="I4" s="100"/>
      <c r="J4" s="100"/>
      <c r="K4" s="101"/>
      <c r="M4" s="99" t="s">
        <v>216</v>
      </c>
      <c r="N4" s="100"/>
      <c r="O4" s="100"/>
      <c r="P4" s="101"/>
      <c r="R4" s="99" t="s">
        <v>217</v>
      </c>
      <c r="S4" s="100"/>
      <c r="T4" s="101"/>
      <c r="V4" s="64" t="s">
        <v>191</v>
      </c>
    </row>
    <row r="5" spans="1:22" ht="13.5">
      <c r="A5" s="18"/>
      <c r="C5" s="102" t="s">
        <v>241</v>
      </c>
      <c r="D5" s="103"/>
      <c r="E5" s="103"/>
      <c r="F5" s="104"/>
      <c r="H5" s="102" t="s">
        <v>242</v>
      </c>
      <c r="I5" s="103"/>
      <c r="J5" s="103"/>
      <c r="K5" s="104"/>
      <c r="M5" s="102" t="s">
        <v>243</v>
      </c>
      <c r="N5" s="103"/>
      <c r="O5" s="103"/>
      <c r="P5" s="104"/>
      <c r="R5" s="102" t="s">
        <v>204</v>
      </c>
      <c r="S5" s="103"/>
      <c r="T5" s="104"/>
      <c r="V5" s="64" t="s">
        <v>85</v>
      </c>
    </row>
    <row r="6" spans="1:22" ht="14.25" thickBot="1">
      <c r="A6" s="20" t="s">
        <v>60</v>
      </c>
      <c r="C6" s="105" t="s">
        <v>61</v>
      </c>
      <c r="D6" s="106" t="s">
        <v>62</v>
      </c>
      <c r="E6" s="106" t="s">
        <v>63</v>
      </c>
      <c r="F6" s="107" t="s">
        <v>59</v>
      </c>
      <c r="H6" s="105" t="s">
        <v>61</v>
      </c>
      <c r="I6" s="106" t="s">
        <v>62</v>
      </c>
      <c r="J6" s="106" t="s">
        <v>63</v>
      </c>
      <c r="K6" s="107" t="s">
        <v>59</v>
      </c>
      <c r="M6" s="105" t="s">
        <v>61</v>
      </c>
      <c r="N6" s="106" t="s">
        <v>62</v>
      </c>
      <c r="O6" s="106" t="s">
        <v>63</v>
      </c>
      <c r="P6" s="107" t="s">
        <v>59</v>
      </c>
      <c r="R6" s="105" t="s">
        <v>205</v>
      </c>
      <c r="S6" s="106" t="s">
        <v>207</v>
      </c>
      <c r="T6" s="107" t="s">
        <v>59</v>
      </c>
      <c r="V6" s="80" t="s">
        <v>192</v>
      </c>
    </row>
    <row r="7" ht="13.5"/>
    <row r="8" spans="1:24" ht="13.5">
      <c r="A8" s="25" t="s">
        <v>1</v>
      </c>
      <c r="C8" s="26">
        <v>8605959</v>
      </c>
      <c r="D8" s="27">
        <v>1002777</v>
      </c>
      <c r="E8" s="27">
        <v>0</v>
      </c>
      <c r="F8" s="33">
        <f>SUM(C8:E8)</f>
        <v>9608736</v>
      </c>
      <c r="H8" s="26">
        <v>-3951115</v>
      </c>
      <c r="I8" s="27">
        <v>0</v>
      </c>
      <c r="J8" s="27">
        <v>3951115</v>
      </c>
      <c r="K8" s="33">
        <f>SUM(H8:J8)</f>
        <v>0</v>
      </c>
      <c r="M8" s="26">
        <v>4509231</v>
      </c>
      <c r="N8" s="27">
        <v>0</v>
      </c>
      <c r="O8" s="27">
        <v>-4509231</v>
      </c>
      <c r="P8" s="33">
        <f>SUM(M8:O8)</f>
        <v>0</v>
      </c>
      <c r="R8" s="26">
        <f>IF(-H8&lt;M8,F8,F8+H8+M8)</f>
        <v>9608736</v>
      </c>
      <c r="S8" s="27">
        <f>IF(J8&lt;-O8,0,J8+O8)</f>
        <v>0</v>
      </c>
      <c r="T8" s="33">
        <f>SUM(R8:S8)</f>
        <v>9608736</v>
      </c>
      <c r="V8" s="86">
        <f aca="true" t="shared" si="0" ref="V8:V65">ROUND(S8/T8,4)</f>
        <v>0</v>
      </c>
      <c r="X8" s="3"/>
    </row>
    <row r="9" spans="1:24" ht="13.5">
      <c r="A9" s="34" t="s">
        <v>2</v>
      </c>
      <c r="C9" s="35">
        <v>14091</v>
      </c>
      <c r="D9" s="6">
        <v>6033</v>
      </c>
      <c r="E9" s="6">
        <v>0</v>
      </c>
      <c r="F9" s="38">
        <f aca="true" t="shared" si="1" ref="F9:F65">SUM(C9:E9)</f>
        <v>20124</v>
      </c>
      <c r="H9" s="35">
        <v>-28546</v>
      </c>
      <c r="I9" s="6">
        <v>0</v>
      </c>
      <c r="J9" s="6">
        <v>28546</v>
      </c>
      <c r="K9" s="38">
        <f aca="true" t="shared" si="2" ref="K9:K65">SUM(H9:J9)</f>
        <v>0</v>
      </c>
      <c r="M9" s="35">
        <v>15352</v>
      </c>
      <c r="N9" s="6">
        <v>0</v>
      </c>
      <c r="O9" s="6">
        <v>-15352</v>
      </c>
      <c r="P9" s="38">
        <f aca="true" t="shared" si="3" ref="P9:P65">SUM(M9:O9)</f>
        <v>0</v>
      </c>
      <c r="R9" s="35">
        <f aca="true" t="shared" si="4" ref="R9:R65">IF(-H9&lt;M9,F9,F9+H9+M9)</f>
        <v>6930</v>
      </c>
      <c r="S9" s="6">
        <f aca="true" t="shared" si="5" ref="S9:S65">IF(J9&lt;-O9,0,J9+O9)</f>
        <v>13194</v>
      </c>
      <c r="T9" s="38">
        <f aca="true" t="shared" si="6" ref="T9:T65">SUM(R9:S9)</f>
        <v>20124</v>
      </c>
      <c r="V9" s="91">
        <f t="shared" si="0"/>
        <v>0.6556</v>
      </c>
      <c r="X9" s="3"/>
    </row>
    <row r="10" spans="1:24" ht="13.5">
      <c r="A10" s="34" t="s">
        <v>3</v>
      </c>
      <c r="C10" s="35">
        <v>213502</v>
      </c>
      <c r="D10" s="6">
        <v>19782</v>
      </c>
      <c r="E10" s="6">
        <v>0</v>
      </c>
      <c r="F10" s="38">
        <f t="shared" si="1"/>
        <v>233284</v>
      </c>
      <c r="H10" s="35">
        <v>-130883</v>
      </c>
      <c r="I10" s="6">
        <v>0</v>
      </c>
      <c r="J10" s="6">
        <v>130883</v>
      </c>
      <c r="K10" s="38">
        <f t="shared" si="2"/>
        <v>0</v>
      </c>
      <c r="M10" s="35">
        <v>116182</v>
      </c>
      <c r="N10" s="6">
        <v>0</v>
      </c>
      <c r="O10" s="6">
        <v>-116182</v>
      </c>
      <c r="P10" s="38">
        <f t="shared" si="3"/>
        <v>0</v>
      </c>
      <c r="R10" s="35">
        <f t="shared" si="4"/>
        <v>218583</v>
      </c>
      <c r="S10" s="6">
        <f t="shared" si="5"/>
        <v>14701</v>
      </c>
      <c r="T10" s="38">
        <f t="shared" si="6"/>
        <v>233284</v>
      </c>
      <c r="V10" s="91">
        <f t="shared" si="0"/>
        <v>0.063</v>
      </c>
      <c r="X10" s="3"/>
    </row>
    <row r="11" spans="1:24" ht="13.5">
      <c r="A11" s="34" t="s">
        <v>4</v>
      </c>
      <c r="C11" s="35">
        <v>2367575</v>
      </c>
      <c r="D11" s="6">
        <v>201946</v>
      </c>
      <c r="E11" s="6">
        <v>0</v>
      </c>
      <c r="F11" s="38">
        <f t="shared" si="1"/>
        <v>2569521</v>
      </c>
      <c r="H11" s="35">
        <v>-1264015</v>
      </c>
      <c r="I11" s="6">
        <v>0</v>
      </c>
      <c r="J11" s="6">
        <v>1264015</v>
      </c>
      <c r="K11" s="38">
        <f t="shared" si="2"/>
        <v>0</v>
      </c>
      <c r="M11" s="35">
        <v>805879</v>
      </c>
      <c r="N11" s="6">
        <v>0</v>
      </c>
      <c r="O11" s="6">
        <v>-805879</v>
      </c>
      <c r="P11" s="38">
        <f t="shared" si="3"/>
        <v>0</v>
      </c>
      <c r="R11" s="35">
        <f t="shared" si="4"/>
        <v>2111385</v>
      </c>
      <c r="S11" s="6">
        <f t="shared" si="5"/>
        <v>458136</v>
      </c>
      <c r="T11" s="38">
        <f t="shared" si="6"/>
        <v>2569521</v>
      </c>
      <c r="V11" s="91">
        <f t="shared" si="0"/>
        <v>0.1783</v>
      </c>
      <c r="X11" s="3"/>
    </row>
    <row r="12" spans="1:24" ht="13.5">
      <c r="A12" s="34" t="s">
        <v>5</v>
      </c>
      <c r="C12" s="35">
        <v>216486</v>
      </c>
      <c r="D12" s="6">
        <v>23935</v>
      </c>
      <c r="E12" s="6">
        <v>0</v>
      </c>
      <c r="F12" s="38">
        <f t="shared" si="1"/>
        <v>240421</v>
      </c>
      <c r="H12" s="35">
        <v>-156266</v>
      </c>
      <c r="I12" s="6">
        <v>0</v>
      </c>
      <c r="J12" s="6">
        <v>156266</v>
      </c>
      <c r="K12" s="38">
        <f t="shared" si="2"/>
        <v>0</v>
      </c>
      <c r="M12" s="35">
        <v>132164</v>
      </c>
      <c r="N12" s="6">
        <v>0</v>
      </c>
      <c r="O12" s="6">
        <v>-132164</v>
      </c>
      <c r="P12" s="38">
        <f t="shared" si="3"/>
        <v>0</v>
      </c>
      <c r="R12" s="35">
        <f t="shared" si="4"/>
        <v>216319</v>
      </c>
      <c r="S12" s="6">
        <f t="shared" si="5"/>
        <v>24102</v>
      </c>
      <c r="T12" s="38">
        <f t="shared" si="6"/>
        <v>240421</v>
      </c>
      <c r="V12" s="91">
        <f t="shared" si="0"/>
        <v>0.1002</v>
      </c>
      <c r="X12" s="3"/>
    </row>
    <row r="13" spans="1:24" ht="13.5">
      <c r="A13" s="34" t="s">
        <v>6</v>
      </c>
      <c r="C13" s="35">
        <v>205561</v>
      </c>
      <c r="D13" s="6">
        <v>21889</v>
      </c>
      <c r="E13" s="6">
        <v>0</v>
      </c>
      <c r="F13" s="38">
        <f t="shared" si="1"/>
        <v>227450</v>
      </c>
      <c r="H13" s="35">
        <v>-116805</v>
      </c>
      <c r="I13" s="6">
        <v>0</v>
      </c>
      <c r="J13" s="6">
        <v>116805</v>
      </c>
      <c r="K13" s="38">
        <f t="shared" si="2"/>
        <v>0</v>
      </c>
      <c r="M13" s="35">
        <v>90290</v>
      </c>
      <c r="N13" s="6">
        <v>0</v>
      </c>
      <c r="O13" s="6">
        <v>-90290</v>
      </c>
      <c r="P13" s="38">
        <f t="shared" si="3"/>
        <v>0</v>
      </c>
      <c r="R13" s="35">
        <f t="shared" si="4"/>
        <v>200935</v>
      </c>
      <c r="S13" s="6">
        <f t="shared" si="5"/>
        <v>26515</v>
      </c>
      <c r="T13" s="38">
        <f t="shared" si="6"/>
        <v>227450</v>
      </c>
      <c r="V13" s="91">
        <f t="shared" si="0"/>
        <v>0.1166</v>
      </c>
      <c r="X13" s="3"/>
    </row>
    <row r="14" spans="1:24" ht="13.5">
      <c r="A14" s="34" t="s">
        <v>7</v>
      </c>
      <c r="C14" s="35">
        <v>10621764</v>
      </c>
      <c r="D14" s="6">
        <v>1423258</v>
      </c>
      <c r="E14" s="6">
        <v>0</v>
      </c>
      <c r="F14" s="38">
        <f t="shared" si="1"/>
        <v>12045022</v>
      </c>
      <c r="H14" s="35">
        <v>-4126052</v>
      </c>
      <c r="I14" s="6">
        <v>0</v>
      </c>
      <c r="J14" s="6">
        <v>4126052</v>
      </c>
      <c r="K14" s="38">
        <f t="shared" si="2"/>
        <v>0</v>
      </c>
      <c r="M14" s="35">
        <v>3870631</v>
      </c>
      <c r="N14" s="6">
        <v>0</v>
      </c>
      <c r="O14" s="6">
        <v>-3870631</v>
      </c>
      <c r="P14" s="38">
        <f t="shared" si="3"/>
        <v>0</v>
      </c>
      <c r="R14" s="35">
        <f t="shared" si="4"/>
        <v>11789601</v>
      </c>
      <c r="S14" s="6">
        <f t="shared" si="5"/>
        <v>255421</v>
      </c>
      <c r="T14" s="38">
        <f t="shared" si="6"/>
        <v>12045022</v>
      </c>
      <c r="V14" s="91">
        <f t="shared" si="0"/>
        <v>0.0212</v>
      </c>
      <c r="X14" s="3"/>
    </row>
    <row r="15" spans="1:24" ht="13.5">
      <c r="A15" s="34" t="s">
        <v>8</v>
      </c>
      <c r="C15" s="35">
        <v>376220</v>
      </c>
      <c r="D15" s="6">
        <v>44187</v>
      </c>
      <c r="E15" s="6">
        <v>0</v>
      </c>
      <c r="F15" s="38">
        <f t="shared" si="1"/>
        <v>420407</v>
      </c>
      <c r="H15" s="35">
        <v>-172333</v>
      </c>
      <c r="I15" s="6">
        <v>0</v>
      </c>
      <c r="J15" s="6">
        <v>172333</v>
      </c>
      <c r="K15" s="38">
        <f t="shared" si="2"/>
        <v>0</v>
      </c>
      <c r="M15" s="35">
        <v>178864</v>
      </c>
      <c r="N15" s="6">
        <v>0</v>
      </c>
      <c r="O15" s="6">
        <v>-178864</v>
      </c>
      <c r="P15" s="38">
        <f t="shared" si="3"/>
        <v>0</v>
      </c>
      <c r="R15" s="35">
        <f t="shared" si="4"/>
        <v>420407</v>
      </c>
      <c r="S15" s="6">
        <f t="shared" si="5"/>
        <v>0</v>
      </c>
      <c r="T15" s="38">
        <f t="shared" si="6"/>
        <v>420407</v>
      </c>
      <c r="V15" s="91">
        <f t="shared" si="0"/>
        <v>0</v>
      </c>
      <c r="X15" s="3"/>
    </row>
    <row r="16" spans="1:24" ht="13.5">
      <c r="A16" s="34" t="s">
        <v>9</v>
      </c>
      <c r="C16" s="35">
        <v>714199</v>
      </c>
      <c r="D16" s="6">
        <v>94793</v>
      </c>
      <c r="E16" s="6">
        <v>0</v>
      </c>
      <c r="F16" s="38">
        <f t="shared" si="1"/>
        <v>808992</v>
      </c>
      <c r="H16" s="35">
        <v>-583489</v>
      </c>
      <c r="I16" s="6">
        <v>0</v>
      </c>
      <c r="J16" s="6">
        <v>583489</v>
      </c>
      <c r="K16" s="38">
        <f t="shared" si="2"/>
        <v>0</v>
      </c>
      <c r="M16" s="35">
        <v>320093</v>
      </c>
      <c r="N16" s="6">
        <v>0</v>
      </c>
      <c r="O16" s="6">
        <v>-320093</v>
      </c>
      <c r="P16" s="38">
        <f t="shared" si="3"/>
        <v>0</v>
      </c>
      <c r="R16" s="35">
        <f t="shared" si="4"/>
        <v>545596</v>
      </c>
      <c r="S16" s="6">
        <f t="shared" si="5"/>
        <v>263396</v>
      </c>
      <c r="T16" s="38">
        <f t="shared" si="6"/>
        <v>808992</v>
      </c>
      <c r="V16" s="91">
        <f t="shared" si="0"/>
        <v>0.3256</v>
      </c>
      <c r="X16" s="3"/>
    </row>
    <row r="17" spans="1:24" ht="13.5">
      <c r="A17" s="34" t="s">
        <v>10</v>
      </c>
      <c r="C17" s="35">
        <v>8194782</v>
      </c>
      <c r="D17" s="6">
        <v>1204281</v>
      </c>
      <c r="E17" s="6">
        <v>0</v>
      </c>
      <c r="F17" s="38">
        <f t="shared" si="1"/>
        <v>9399063</v>
      </c>
      <c r="H17" s="35">
        <v>-4022882</v>
      </c>
      <c r="I17" s="6">
        <v>0</v>
      </c>
      <c r="J17" s="6">
        <v>4022882</v>
      </c>
      <c r="K17" s="38">
        <f t="shared" si="2"/>
        <v>0</v>
      </c>
      <c r="M17" s="35">
        <v>4204279</v>
      </c>
      <c r="N17" s="6">
        <v>0</v>
      </c>
      <c r="O17" s="6">
        <v>-4204279</v>
      </c>
      <c r="P17" s="38">
        <f t="shared" si="3"/>
        <v>0</v>
      </c>
      <c r="R17" s="35">
        <f t="shared" si="4"/>
        <v>9399063</v>
      </c>
      <c r="S17" s="6">
        <f t="shared" si="5"/>
        <v>0</v>
      </c>
      <c r="T17" s="38">
        <f t="shared" si="6"/>
        <v>9399063</v>
      </c>
      <c r="V17" s="91">
        <f t="shared" si="0"/>
        <v>0</v>
      </c>
      <c r="X17" s="3"/>
    </row>
    <row r="18" spans="1:24" ht="13.5">
      <c r="A18" s="34" t="s">
        <v>11</v>
      </c>
      <c r="C18" s="35">
        <v>200190</v>
      </c>
      <c r="D18" s="6">
        <v>60229</v>
      </c>
      <c r="E18" s="6">
        <v>0</v>
      </c>
      <c r="F18" s="38">
        <f t="shared" si="1"/>
        <v>260419</v>
      </c>
      <c r="H18" s="35">
        <v>-137622</v>
      </c>
      <c r="I18" s="6">
        <v>0</v>
      </c>
      <c r="J18" s="6">
        <v>137622</v>
      </c>
      <c r="K18" s="38">
        <f t="shared" si="2"/>
        <v>0</v>
      </c>
      <c r="M18" s="35">
        <v>115629</v>
      </c>
      <c r="N18" s="6">
        <v>0</v>
      </c>
      <c r="O18" s="6">
        <v>-115629</v>
      </c>
      <c r="P18" s="38">
        <f t="shared" si="3"/>
        <v>0</v>
      </c>
      <c r="R18" s="35">
        <f t="shared" si="4"/>
        <v>238426</v>
      </c>
      <c r="S18" s="6">
        <f t="shared" si="5"/>
        <v>21993</v>
      </c>
      <c r="T18" s="38">
        <f t="shared" si="6"/>
        <v>260419</v>
      </c>
      <c r="V18" s="91">
        <f t="shared" si="0"/>
        <v>0.0845</v>
      </c>
      <c r="X18" s="3"/>
    </row>
    <row r="19" spans="1:24" ht="13.5">
      <c r="A19" s="34" t="s">
        <v>12</v>
      </c>
      <c r="C19" s="35">
        <v>1285001</v>
      </c>
      <c r="D19" s="6">
        <v>157628</v>
      </c>
      <c r="E19" s="6">
        <v>0</v>
      </c>
      <c r="F19" s="38">
        <f t="shared" si="1"/>
        <v>1442629</v>
      </c>
      <c r="H19" s="35">
        <v>-673396</v>
      </c>
      <c r="I19" s="6">
        <v>0</v>
      </c>
      <c r="J19" s="6">
        <v>673396</v>
      </c>
      <c r="K19" s="38">
        <f t="shared" si="2"/>
        <v>0</v>
      </c>
      <c r="M19" s="35">
        <v>716494</v>
      </c>
      <c r="N19" s="6">
        <v>0</v>
      </c>
      <c r="O19" s="6">
        <v>-716494</v>
      </c>
      <c r="P19" s="38">
        <f t="shared" si="3"/>
        <v>0</v>
      </c>
      <c r="R19" s="35">
        <f t="shared" si="4"/>
        <v>1442629</v>
      </c>
      <c r="S19" s="6">
        <f t="shared" si="5"/>
        <v>0</v>
      </c>
      <c r="T19" s="38">
        <f t="shared" si="6"/>
        <v>1442629</v>
      </c>
      <c r="V19" s="91">
        <f t="shared" si="0"/>
        <v>0</v>
      </c>
      <c r="X19" s="3"/>
    </row>
    <row r="20" spans="1:24" ht="13.5">
      <c r="A20" s="34" t="s">
        <v>13</v>
      </c>
      <c r="C20" s="35">
        <v>2096597</v>
      </c>
      <c r="D20" s="6">
        <v>391178</v>
      </c>
      <c r="E20" s="6">
        <v>0</v>
      </c>
      <c r="F20" s="38">
        <f t="shared" si="1"/>
        <v>2487775</v>
      </c>
      <c r="H20" s="35">
        <v>-913325</v>
      </c>
      <c r="I20" s="6">
        <v>0</v>
      </c>
      <c r="J20" s="6">
        <v>913325</v>
      </c>
      <c r="K20" s="38">
        <f t="shared" si="2"/>
        <v>0</v>
      </c>
      <c r="M20" s="35">
        <v>594204</v>
      </c>
      <c r="N20" s="6">
        <v>0</v>
      </c>
      <c r="O20" s="6">
        <v>-594204</v>
      </c>
      <c r="P20" s="38">
        <f t="shared" si="3"/>
        <v>0</v>
      </c>
      <c r="R20" s="35">
        <f t="shared" si="4"/>
        <v>2168654</v>
      </c>
      <c r="S20" s="6">
        <f t="shared" si="5"/>
        <v>319121</v>
      </c>
      <c r="T20" s="38">
        <f t="shared" si="6"/>
        <v>2487775</v>
      </c>
      <c r="V20" s="91">
        <f t="shared" si="0"/>
        <v>0.1283</v>
      </c>
      <c r="X20" s="3"/>
    </row>
    <row r="21" spans="1:24" ht="13.5">
      <c r="A21" s="34" t="s">
        <v>14</v>
      </c>
      <c r="C21" s="35">
        <v>147368</v>
      </c>
      <c r="D21" s="6">
        <v>9091</v>
      </c>
      <c r="E21" s="6">
        <v>0</v>
      </c>
      <c r="F21" s="38">
        <f t="shared" si="1"/>
        <v>156459</v>
      </c>
      <c r="H21" s="35">
        <v>-150860</v>
      </c>
      <c r="I21" s="6">
        <v>0</v>
      </c>
      <c r="J21" s="6">
        <v>150860</v>
      </c>
      <c r="K21" s="38">
        <f t="shared" si="2"/>
        <v>0</v>
      </c>
      <c r="M21" s="35">
        <v>73829</v>
      </c>
      <c r="N21" s="6">
        <v>0</v>
      </c>
      <c r="O21" s="6">
        <v>-73829</v>
      </c>
      <c r="P21" s="38">
        <f t="shared" si="3"/>
        <v>0</v>
      </c>
      <c r="R21" s="35">
        <f t="shared" si="4"/>
        <v>79428</v>
      </c>
      <c r="S21" s="6">
        <f t="shared" si="5"/>
        <v>77031</v>
      </c>
      <c r="T21" s="38">
        <f t="shared" si="6"/>
        <v>156459</v>
      </c>
      <c r="V21" s="91">
        <f t="shared" si="0"/>
        <v>0.4923</v>
      </c>
      <c r="X21" s="3"/>
    </row>
    <row r="22" spans="1:24" ht="13.5">
      <c r="A22" s="34" t="s">
        <v>15</v>
      </c>
      <c r="C22" s="35">
        <v>10485428</v>
      </c>
      <c r="D22" s="6">
        <v>1261718</v>
      </c>
      <c r="E22" s="6">
        <v>0</v>
      </c>
      <c r="F22" s="38">
        <f t="shared" si="1"/>
        <v>11747146</v>
      </c>
      <c r="H22" s="35">
        <v>-3474028</v>
      </c>
      <c r="I22" s="6">
        <v>0</v>
      </c>
      <c r="J22" s="6">
        <v>3474028</v>
      </c>
      <c r="K22" s="38">
        <f t="shared" si="2"/>
        <v>0</v>
      </c>
      <c r="M22" s="35">
        <v>2828151</v>
      </c>
      <c r="N22" s="6">
        <v>0</v>
      </c>
      <c r="O22" s="6">
        <v>-2828151</v>
      </c>
      <c r="P22" s="38">
        <f t="shared" si="3"/>
        <v>0</v>
      </c>
      <c r="R22" s="35">
        <f t="shared" si="4"/>
        <v>11101269</v>
      </c>
      <c r="S22" s="6">
        <f t="shared" si="5"/>
        <v>645877</v>
      </c>
      <c r="T22" s="38">
        <f t="shared" si="6"/>
        <v>11747146</v>
      </c>
      <c r="V22" s="91">
        <f t="shared" si="0"/>
        <v>0.055</v>
      </c>
      <c r="X22" s="3"/>
    </row>
    <row r="23" spans="1:24" ht="13.5">
      <c r="A23" s="34" t="s">
        <v>16</v>
      </c>
      <c r="C23" s="35">
        <v>727569</v>
      </c>
      <c r="D23" s="6">
        <v>100612</v>
      </c>
      <c r="E23" s="6">
        <v>0</v>
      </c>
      <c r="F23" s="38">
        <f t="shared" si="1"/>
        <v>828181</v>
      </c>
      <c r="H23" s="35">
        <v>-663676</v>
      </c>
      <c r="I23" s="6">
        <v>0</v>
      </c>
      <c r="J23" s="6">
        <v>663676</v>
      </c>
      <c r="K23" s="38">
        <f t="shared" si="2"/>
        <v>0</v>
      </c>
      <c r="M23" s="35">
        <v>341930</v>
      </c>
      <c r="N23" s="6">
        <v>0</v>
      </c>
      <c r="O23" s="6">
        <v>-341930</v>
      </c>
      <c r="P23" s="38">
        <f t="shared" si="3"/>
        <v>0</v>
      </c>
      <c r="R23" s="35">
        <f t="shared" si="4"/>
        <v>506435</v>
      </c>
      <c r="S23" s="6">
        <f t="shared" si="5"/>
        <v>321746</v>
      </c>
      <c r="T23" s="38">
        <f t="shared" si="6"/>
        <v>828181</v>
      </c>
      <c r="V23" s="91">
        <f t="shared" si="0"/>
        <v>0.3885</v>
      </c>
      <c r="X23" s="3"/>
    </row>
    <row r="24" spans="1:24" ht="13.5">
      <c r="A24" s="34" t="s">
        <v>17</v>
      </c>
      <c r="C24" s="35">
        <v>313585</v>
      </c>
      <c r="D24" s="6">
        <v>38617</v>
      </c>
      <c r="E24" s="6">
        <v>0</v>
      </c>
      <c r="F24" s="38">
        <f t="shared" si="1"/>
        <v>352202</v>
      </c>
      <c r="H24" s="35">
        <v>-86313</v>
      </c>
      <c r="I24" s="6">
        <v>0</v>
      </c>
      <c r="J24" s="6">
        <v>86313</v>
      </c>
      <c r="K24" s="38">
        <f t="shared" si="2"/>
        <v>0</v>
      </c>
      <c r="M24" s="35">
        <v>280122</v>
      </c>
      <c r="N24" s="6">
        <v>0</v>
      </c>
      <c r="O24" s="6">
        <v>-280122</v>
      </c>
      <c r="P24" s="38">
        <f t="shared" si="3"/>
        <v>0</v>
      </c>
      <c r="R24" s="35">
        <f t="shared" si="4"/>
        <v>352202</v>
      </c>
      <c r="S24" s="6">
        <f t="shared" si="5"/>
        <v>0</v>
      </c>
      <c r="T24" s="38">
        <f t="shared" si="6"/>
        <v>352202</v>
      </c>
      <c r="V24" s="91">
        <f t="shared" si="0"/>
        <v>0</v>
      </c>
      <c r="X24" s="3"/>
    </row>
    <row r="25" spans="1:24" ht="13.5">
      <c r="A25" s="34" t="s">
        <v>18</v>
      </c>
      <c r="C25" s="35">
        <v>296126</v>
      </c>
      <c r="D25" s="6">
        <v>24841</v>
      </c>
      <c r="E25" s="6">
        <v>0</v>
      </c>
      <c r="F25" s="38">
        <f t="shared" si="1"/>
        <v>320967</v>
      </c>
      <c r="H25" s="35">
        <v>-132876</v>
      </c>
      <c r="I25" s="6">
        <v>0</v>
      </c>
      <c r="J25" s="6">
        <v>132876</v>
      </c>
      <c r="K25" s="38">
        <f t="shared" si="2"/>
        <v>0</v>
      </c>
      <c r="M25" s="35">
        <v>95740</v>
      </c>
      <c r="N25" s="6">
        <v>0</v>
      </c>
      <c r="O25" s="6">
        <v>-95740</v>
      </c>
      <c r="P25" s="38">
        <f t="shared" si="3"/>
        <v>0</v>
      </c>
      <c r="R25" s="35">
        <f t="shared" si="4"/>
        <v>283831</v>
      </c>
      <c r="S25" s="6">
        <f t="shared" si="5"/>
        <v>37136</v>
      </c>
      <c r="T25" s="38">
        <f t="shared" si="6"/>
        <v>320967</v>
      </c>
      <c r="V25" s="91">
        <f t="shared" si="0"/>
        <v>0.1157</v>
      </c>
      <c r="X25" s="3"/>
    </row>
    <row r="26" spans="1:24" ht="13.5">
      <c r="A26" s="34" t="s">
        <v>19</v>
      </c>
      <c r="C26" s="35">
        <v>76179654</v>
      </c>
      <c r="D26" s="6">
        <v>7843164</v>
      </c>
      <c r="E26" s="6">
        <v>0</v>
      </c>
      <c r="F26" s="38">
        <f t="shared" si="1"/>
        <v>84022818</v>
      </c>
      <c r="H26" s="35">
        <v>-37439402</v>
      </c>
      <c r="I26" s="6">
        <v>0</v>
      </c>
      <c r="J26" s="6">
        <v>37439402</v>
      </c>
      <c r="K26" s="38">
        <f t="shared" si="2"/>
        <v>0</v>
      </c>
      <c r="M26" s="35">
        <v>36270142</v>
      </c>
      <c r="N26" s="6">
        <v>0</v>
      </c>
      <c r="O26" s="6">
        <v>-36270142</v>
      </c>
      <c r="P26" s="38">
        <f t="shared" si="3"/>
        <v>0</v>
      </c>
      <c r="R26" s="35">
        <f t="shared" si="4"/>
        <v>82853558</v>
      </c>
      <c r="S26" s="6">
        <f t="shared" si="5"/>
        <v>1169260</v>
      </c>
      <c r="T26" s="38">
        <f t="shared" si="6"/>
        <v>84022818</v>
      </c>
      <c r="V26" s="91">
        <f t="shared" si="0"/>
        <v>0.0139</v>
      </c>
      <c r="X26" s="3"/>
    </row>
    <row r="27" spans="1:24" ht="13.5">
      <c r="A27" s="34" t="s">
        <v>20</v>
      </c>
      <c r="C27" s="35">
        <v>1132284</v>
      </c>
      <c r="D27" s="6">
        <v>126852</v>
      </c>
      <c r="E27" s="6">
        <v>0</v>
      </c>
      <c r="F27" s="38">
        <f t="shared" si="1"/>
        <v>1259136</v>
      </c>
      <c r="H27" s="35">
        <v>-574869</v>
      </c>
      <c r="I27" s="6">
        <v>0</v>
      </c>
      <c r="J27" s="6">
        <v>574869</v>
      </c>
      <c r="K27" s="38">
        <f t="shared" si="2"/>
        <v>0</v>
      </c>
      <c r="M27" s="35">
        <v>234198</v>
      </c>
      <c r="N27" s="6">
        <v>0</v>
      </c>
      <c r="O27" s="6">
        <v>-234198</v>
      </c>
      <c r="P27" s="38">
        <f t="shared" si="3"/>
        <v>0</v>
      </c>
      <c r="R27" s="35">
        <f t="shared" si="4"/>
        <v>918465</v>
      </c>
      <c r="S27" s="6">
        <f t="shared" si="5"/>
        <v>340671</v>
      </c>
      <c r="T27" s="38">
        <f t="shared" si="6"/>
        <v>1259136</v>
      </c>
      <c r="V27" s="91">
        <f t="shared" si="0"/>
        <v>0.2706</v>
      </c>
      <c r="X27" s="3"/>
    </row>
    <row r="28" spans="1:24" ht="13.5">
      <c r="A28" s="34" t="s">
        <v>21</v>
      </c>
      <c r="C28" s="35">
        <v>2112669</v>
      </c>
      <c r="D28" s="6">
        <v>227305</v>
      </c>
      <c r="E28" s="6">
        <v>0</v>
      </c>
      <c r="F28" s="38">
        <f t="shared" si="1"/>
        <v>2339974</v>
      </c>
      <c r="H28" s="35">
        <v>-602817</v>
      </c>
      <c r="I28" s="6">
        <v>0</v>
      </c>
      <c r="J28" s="6">
        <v>602817</v>
      </c>
      <c r="K28" s="38">
        <f t="shared" si="2"/>
        <v>0</v>
      </c>
      <c r="M28" s="35">
        <v>411459</v>
      </c>
      <c r="N28" s="6">
        <v>0</v>
      </c>
      <c r="O28" s="6">
        <v>-411459</v>
      </c>
      <c r="P28" s="38">
        <f t="shared" si="3"/>
        <v>0</v>
      </c>
      <c r="R28" s="35">
        <f t="shared" si="4"/>
        <v>2148616</v>
      </c>
      <c r="S28" s="6">
        <f t="shared" si="5"/>
        <v>191358</v>
      </c>
      <c r="T28" s="38">
        <f t="shared" si="6"/>
        <v>2339974</v>
      </c>
      <c r="V28" s="91">
        <f t="shared" si="0"/>
        <v>0.0818</v>
      </c>
      <c r="X28" s="3"/>
    </row>
    <row r="29" spans="1:24" ht="13.5">
      <c r="A29" s="34" t="s">
        <v>22</v>
      </c>
      <c r="C29" s="35">
        <v>115507</v>
      </c>
      <c r="D29" s="6">
        <v>12385</v>
      </c>
      <c r="E29" s="6">
        <v>0</v>
      </c>
      <c r="F29" s="38">
        <f t="shared" si="1"/>
        <v>127892</v>
      </c>
      <c r="H29" s="35">
        <v>-122989</v>
      </c>
      <c r="I29" s="6">
        <v>0</v>
      </c>
      <c r="J29" s="6">
        <v>122989</v>
      </c>
      <c r="K29" s="38">
        <f t="shared" si="2"/>
        <v>0</v>
      </c>
      <c r="M29" s="35">
        <v>60264</v>
      </c>
      <c r="N29" s="6">
        <v>0</v>
      </c>
      <c r="O29" s="6">
        <v>-60264</v>
      </c>
      <c r="P29" s="38">
        <f t="shared" si="3"/>
        <v>0</v>
      </c>
      <c r="R29" s="35">
        <f t="shared" si="4"/>
        <v>65167</v>
      </c>
      <c r="S29" s="6">
        <f t="shared" si="5"/>
        <v>62725</v>
      </c>
      <c r="T29" s="38">
        <f t="shared" si="6"/>
        <v>127892</v>
      </c>
      <c r="V29" s="91">
        <f t="shared" si="0"/>
        <v>0.4905</v>
      </c>
      <c r="X29" s="3"/>
    </row>
    <row r="30" spans="1:24" ht="13.5">
      <c r="A30" s="34" t="s">
        <v>23</v>
      </c>
      <c r="C30" s="35">
        <v>1082660</v>
      </c>
      <c r="D30" s="6">
        <v>88122</v>
      </c>
      <c r="E30" s="6">
        <v>0</v>
      </c>
      <c r="F30" s="38">
        <f t="shared" si="1"/>
        <v>1170782</v>
      </c>
      <c r="H30" s="35">
        <v>-690138</v>
      </c>
      <c r="I30" s="6">
        <v>0</v>
      </c>
      <c r="J30" s="6">
        <v>690138</v>
      </c>
      <c r="K30" s="38">
        <f t="shared" si="2"/>
        <v>0</v>
      </c>
      <c r="M30" s="35">
        <v>569560</v>
      </c>
      <c r="N30" s="6">
        <v>0</v>
      </c>
      <c r="O30" s="6">
        <v>-569560</v>
      </c>
      <c r="P30" s="38">
        <f t="shared" si="3"/>
        <v>0</v>
      </c>
      <c r="R30" s="35">
        <f t="shared" si="4"/>
        <v>1050204</v>
      </c>
      <c r="S30" s="6">
        <f t="shared" si="5"/>
        <v>120578</v>
      </c>
      <c r="T30" s="38">
        <f t="shared" si="6"/>
        <v>1170782</v>
      </c>
      <c r="V30" s="91">
        <f t="shared" si="0"/>
        <v>0.103</v>
      </c>
      <c r="X30" s="3"/>
    </row>
    <row r="31" spans="1:24" ht="13.5">
      <c r="A31" s="34" t="s">
        <v>24</v>
      </c>
      <c r="C31" s="35">
        <v>2115930</v>
      </c>
      <c r="D31" s="6">
        <v>423953</v>
      </c>
      <c r="E31" s="6">
        <v>0</v>
      </c>
      <c r="F31" s="38">
        <f t="shared" si="1"/>
        <v>2539883</v>
      </c>
      <c r="H31" s="35">
        <v>-1227051</v>
      </c>
      <c r="I31" s="6">
        <v>0</v>
      </c>
      <c r="J31" s="6">
        <v>1227051</v>
      </c>
      <c r="K31" s="38">
        <f t="shared" si="2"/>
        <v>0</v>
      </c>
      <c r="M31" s="35">
        <v>1176024</v>
      </c>
      <c r="N31" s="6">
        <v>0</v>
      </c>
      <c r="O31" s="6">
        <v>-1176024</v>
      </c>
      <c r="P31" s="38">
        <f t="shared" si="3"/>
        <v>0</v>
      </c>
      <c r="R31" s="35">
        <f t="shared" si="4"/>
        <v>2488856</v>
      </c>
      <c r="S31" s="6">
        <f t="shared" si="5"/>
        <v>51027</v>
      </c>
      <c r="T31" s="38">
        <f t="shared" si="6"/>
        <v>2539883</v>
      </c>
      <c r="V31" s="91">
        <f t="shared" si="0"/>
        <v>0.0201</v>
      </c>
      <c r="X31" s="3"/>
    </row>
    <row r="32" spans="1:24" ht="13.5">
      <c r="A32" s="34" t="s">
        <v>25</v>
      </c>
      <c r="C32" s="35">
        <v>140627</v>
      </c>
      <c r="D32" s="6">
        <v>13634</v>
      </c>
      <c r="E32" s="6">
        <v>0</v>
      </c>
      <c r="F32" s="38">
        <f t="shared" si="1"/>
        <v>154261</v>
      </c>
      <c r="H32" s="35">
        <v>-95503</v>
      </c>
      <c r="I32" s="6">
        <v>0</v>
      </c>
      <c r="J32" s="6">
        <v>95503</v>
      </c>
      <c r="K32" s="38">
        <f t="shared" si="2"/>
        <v>0</v>
      </c>
      <c r="M32" s="35">
        <v>56550</v>
      </c>
      <c r="N32" s="6">
        <v>0</v>
      </c>
      <c r="O32" s="6">
        <v>-56550</v>
      </c>
      <c r="P32" s="38">
        <f t="shared" si="3"/>
        <v>0</v>
      </c>
      <c r="R32" s="35">
        <f t="shared" si="4"/>
        <v>115308</v>
      </c>
      <c r="S32" s="6">
        <f t="shared" si="5"/>
        <v>38953</v>
      </c>
      <c r="T32" s="38">
        <f t="shared" si="6"/>
        <v>154261</v>
      </c>
      <c r="V32" s="91">
        <f t="shared" si="0"/>
        <v>0.2525</v>
      </c>
      <c r="X32" s="3"/>
    </row>
    <row r="33" spans="1:24" ht="13.5">
      <c r="A33" s="34" t="s">
        <v>26</v>
      </c>
      <c r="C33" s="35">
        <v>95369</v>
      </c>
      <c r="D33" s="6">
        <v>7980</v>
      </c>
      <c r="E33" s="6">
        <v>0</v>
      </c>
      <c r="F33" s="38">
        <f t="shared" si="1"/>
        <v>103349</v>
      </c>
      <c r="H33" s="35">
        <v>-67295</v>
      </c>
      <c r="I33" s="6">
        <v>0</v>
      </c>
      <c r="J33" s="6">
        <v>67295</v>
      </c>
      <c r="K33" s="38">
        <f t="shared" si="2"/>
        <v>0</v>
      </c>
      <c r="M33" s="35">
        <v>81312</v>
      </c>
      <c r="N33" s="6">
        <v>0</v>
      </c>
      <c r="O33" s="6">
        <v>-81312</v>
      </c>
      <c r="P33" s="38">
        <f t="shared" si="3"/>
        <v>0</v>
      </c>
      <c r="R33" s="35">
        <f t="shared" si="4"/>
        <v>103349</v>
      </c>
      <c r="S33" s="6">
        <f t="shared" si="5"/>
        <v>0</v>
      </c>
      <c r="T33" s="38">
        <f t="shared" si="6"/>
        <v>103349</v>
      </c>
      <c r="V33" s="91">
        <f t="shared" si="0"/>
        <v>0</v>
      </c>
      <c r="X33" s="3"/>
    </row>
    <row r="34" spans="1:24" ht="13.5">
      <c r="A34" s="34" t="s">
        <v>27</v>
      </c>
      <c r="C34" s="35">
        <v>2582461</v>
      </c>
      <c r="D34" s="6">
        <v>530937</v>
      </c>
      <c r="E34" s="6">
        <v>0</v>
      </c>
      <c r="F34" s="38">
        <f t="shared" si="1"/>
        <v>3113398</v>
      </c>
      <c r="H34" s="35">
        <v>-1822830</v>
      </c>
      <c r="I34" s="6">
        <v>0</v>
      </c>
      <c r="J34" s="6">
        <v>1822830</v>
      </c>
      <c r="K34" s="38">
        <f t="shared" si="2"/>
        <v>0</v>
      </c>
      <c r="M34" s="35">
        <v>1680846</v>
      </c>
      <c r="N34" s="6">
        <v>0</v>
      </c>
      <c r="O34" s="6">
        <v>-1680846</v>
      </c>
      <c r="P34" s="38">
        <f t="shared" si="3"/>
        <v>0</v>
      </c>
      <c r="R34" s="35">
        <f t="shared" si="4"/>
        <v>2971414</v>
      </c>
      <c r="S34" s="6">
        <f t="shared" si="5"/>
        <v>141984</v>
      </c>
      <c r="T34" s="38">
        <f t="shared" si="6"/>
        <v>3113398</v>
      </c>
      <c r="V34" s="91">
        <f t="shared" si="0"/>
        <v>0.0456</v>
      </c>
      <c r="X34" s="3"/>
    </row>
    <row r="35" spans="1:24" ht="13.5">
      <c r="A35" s="34" t="s">
        <v>28</v>
      </c>
      <c r="C35" s="35">
        <v>378851</v>
      </c>
      <c r="D35" s="6">
        <v>65594</v>
      </c>
      <c r="E35" s="6">
        <v>0</v>
      </c>
      <c r="F35" s="38">
        <f t="shared" si="1"/>
        <v>444445</v>
      </c>
      <c r="H35" s="35">
        <v>-404996</v>
      </c>
      <c r="I35" s="6">
        <v>0</v>
      </c>
      <c r="J35" s="6">
        <v>404996</v>
      </c>
      <c r="K35" s="38">
        <f t="shared" si="2"/>
        <v>0</v>
      </c>
      <c r="M35" s="35">
        <v>313960</v>
      </c>
      <c r="N35" s="6">
        <v>0</v>
      </c>
      <c r="O35" s="6">
        <v>-313960</v>
      </c>
      <c r="P35" s="38">
        <f t="shared" si="3"/>
        <v>0</v>
      </c>
      <c r="R35" s="35">
        <f t="shared" si="4"/>
        <v>353409</v>
      </c>
      <c r="S35" s="6">
        <f t="shared" si="5"/>
        <v>91036</v>
      </c>
      <c r="T35" s="38">
        <f t="shared" si="6"/>
        <v>444445</v>
      </c>
      <c r="V35" s="91">
        <f t="shared" si="0"/>
        <v>0.2048</v>
      </c>
      <c r="X35" s="3"/>
    </row>
    <row r="36" spans="1:24" ht="13.5">
      <c r="A36" s="34" t="s">
        <v>29</v>
      </c>
      <c r="C36" s="35">
        <v>607503</v>
      </c>
      <c r="D36" s="6">
        <v>103336</v>
      </c>
      <c r="E36" s="6">
        <v>0</v>
      </c>
      <c r="F36" s="38">
        <f t="shared" si="1"/>
        <v>710839</v>
      </c>
      <c r="H36" s="35">
        <v>-363201</v>
      </c>
      <c r="I36" s="6">
        <v>0</v>
      </c>
      <c r="J36" s="6">
        <v>363201</v>
      </c>
      <c r="K36" s="38">
        <f t="shared" si="2"/>
        <v>0</v>
      </c>
      <c r="M36" s="35">
        <v>224897</v>
      </c>
      <c r="N36" s="6">
        <v>0</v>
      </c>
      <c r="O36" s="6">
        <v>-224897</v>
      </c>
      <c r="P36" s="38">
        <f t="shared" si="3"/>
        <v>0</v>
      </c>
      <c r="R36" s="35">
        <f t="shared" si="4"/>
        <v>572535</v>
      </c>
      <c r="S36" s="6">
        <f t="shared" si="5"/>
        <v>138304</v>
      </c>
      <c r="T36" s="38">
        <f t="shared" si="6"/>
        <v>710839</v>
      </c>
      <c r="V36" s="91">
        <f t="shared" si="0"/>
        <v>0.1946</v>
      </c>
      <c r="X36" s="3"/>
    </row>
    <row r="37" spans="1:24" ht="13.5">
      <c r="A37" s="34" t="s">
        <v>30</v>
      </c>
      <c r="C37" s="35">
        <v>18678544</v>
      </c>
      <c r="D37" s="6">
        <v>2796629</v>
      </c>
      <c r="E37" s="6">
        <v>0</v>
      </c>
      <c r="F37" s="38">
        <f t="shared" si="1"/>
        <v>21475173</v>
      </c>
      <c r="H37" s="35">
        <v>-5067958</v>
      </c>
      <c r="I37" s="6">
        <v>0</v>
      </c>
      <c r="J37" s="6">
        <v>5067958</v>
      </c>
      <c r="K37" s="38">
        <f t="shared" si="2"/>
        <v>0</v>
      </c>
      <c r="M37" s="35">
        <v>5405799</v>
      </c>
      <c r="N37" s="6">
        <v>0</v>
      </c>
      <c r="O37" s="6">
        <v>-5405799</v>
      </c>
      <c r="P37" s="38">
        <f t="shared" si="3"/>
        <v>0</v>
      </c>
      <c r="R37" s="35">
        <f t="shared" si="4"/>
        <v>21475173</v>
      </c>
      <c r="S37" s="6">
        <f t="shared" si="5"/>
        <v>0</v>
      </c>
      <c r="T37" s="38">
        <f t="shared" si="6"/>
        <v>21475173</v>
      </c>
      <c r="V37" s="91">
        <f t="shared" si="0"/>
        <v>0</v>
      </c>
      <c r="X37" s="3"/>
    </row>
    <row r="38" spans="1:24" ht="13.5">
      <c r="A38" s="34" t="s">
        <v>31</v>
      </c>
      <c r="C38" s="35">
        <v>1093768</v>
      </c>
      <c r="D38" s="6">
        <v>157493</v>
      </c>
      <c r="E38" s="6">
        <v>0</v>
      </c>
      <c r="F38" s="38">
        <f t="shared" si="1"/>
        <v>1251261</v>
      </c>
      <c r="H38" s="35">
        <v>-873776</v>
      </c>
      <c r="I38" s="6">
        <v>0</v>
      </c>
      <c r="J38" s="6">
        <v>873776</v>
      </c>
      <c r="K38" s="38">
        <f t="shared" si="2"/>
        <v>0</v>
      </c>
      <c r="M38" s="35">
        <v>562239</v>
      </c>
      <c r="N38" s="6">
        <v>0</v>
      </c>
      <c r="O38" s="6">
        <v>-562239</v>
      </c>
      <c r="P38" s="38">
        <f t="shared" si="3"/>
        <v>0</v>
      </c>
      <c r="R38" s="35">
        <f t="shared" si="4"/>
        <v>939724</v>
      </c>
      <c r="S38" s="6">
        <f t="shared" si="5"/>
        <v>311537</v>
      </c>
      <c r="T38" s="38">
        <f t="shared" si="6"/>
        <v>1251261</v>
      </c>
      <c r="V38" s="91">
        <f t="shared" si="0"/>
        <v>0.249</v>
      </c>
      <c r="X38" s="3"/>
    </row>
    <row r="39" spans="1:24" ht="13.5">
      <c r="A39" s="34" t="s">
        <v>32</v>
      </c>
      <c r="C39" s="35">
        <v>158300</v>
      </c>
      <c r="D39" s="6">
        <v>8660</v>
      </c>
      <c r="E39" s="6">
        <v>0</v>
      </c>
      <c r="F39" s="38">
        <f t="shared" si="1"/>
        <v>166960</v>
      </c>
      <c r="H39" s="35">
        <v>-115918</v>
      </c>
      <c r="I39" s="6">
        <v>0</v>
      </c>
      <c r="J39" s="6">
        <v>115918</v>
      </c>
      <c r="K39" s="38">
        <f t="shared" si="2"/>
        <v>0</v>
      </c>
      <c r="M39" s="35">
        <v>47610</v>
      </c>
      <c r="N39" s="6">
        <v>0</v>
      </c>
      <c r="O39" s="6">
        <v>-47610</v>
      </c>
      <c r="P39" s="38">
        <f t="shared" si="3"/>
        <v>0</v>
      </c>
      <c r="R39" s="35">
        <f t="shared" si="4"/>
        <v>98652</v>
      </c>
      <c r="S39" s="6">
        <f t="shared" si="5"/>
        <v>68308</v>
      </c>
      <c r="T39" s="38">
        <f t="shared" si="6"/>
        <v>166960</v>
      </c>
      <c r="V39" s="91">
        <f t="shared" si="0"/>
        <v>0.4091</v>
      </c>
      <c r="X39" s="3"/>
    </row>
    <row r="40" spans="1:24" ht="13.5">
      <c r="A40" s="34" t="s">
        <v>33</v>
      </c>
      <c r="C40" s="35">
        <v>13190848</v>
      </c>
      <c r="D40" s="6">
        <v>1518576</v>
      </c>
      <c r="E40" s="6">
        <v>0</v>
      </c>
      <c r="F40" s="38">
        <f t="shared" si="1"/>
        <v>14709424</v>
      </c>
      <c r="H40" s="35">
        <v>-5089580</v>
      </c>
      <c r="I40" s="6">
        <v>0</v>
      </c>
      <c r="J40" s="6">
        <v>5089580</v>
      </c>
      <c r="K40" s="38">
        <f t="shared" si="2"/>
        <v>0</v>
      </c>
      <c r="M40" s="35">
        <v>4777443</v>
      </c>
      <c r="N40" s="6">
        <v>0</v>
      </c>
      <c r="O40" s="6">
        <v>-4777443</v>
      </c>
      <c r="P40" s="38">
        <f t="shared" si="3"/>
        <v>0</v>
      </c>
      <c r="R40" s="35">
        <f t="shared" si="4"/>
        <v>14397287</v>
      </c>
      <c r="S40" s="6">
        <f t="shared" si="5"/>
        <v>312137</v>
      </c>
      <c r="T40" s="38">
        <f t="shared" si="6"/>
        <v>14709424</v>
      </c>
      <c r="V40" s="91">
        <f t="shared" si="0"/>
        <v>0.0212</v>
      </c>
      <c r="X40" s="3"/>
    </row>
    <row r="41" spans="1:24" ht="13.5">
      <c r="A41" s="34" t="s">
        <v>34</v>
      </c>
      <c r="C41" s="35">
        <v>15821788</v>
      </c>
      <c r="D41" s="6">
        <v>1754843</v>
      </c>
      <c r="E41" s="6">
        <v>0</v>
      </c>
      <c r="F41" s="38">
        <f t="shared" si="1"/>
        <v>17576631</v>
      </c>
      <c r="H41" s="35">
        <v>-8863262</v>
      </c>
      <c r="I41" s="6">
        <v>0</v>
      </c>
      <c r="J41" s="6">
        <v>8863262</v>
      </c>
      <c r="K41" s="38">
        <f t="shared" si="2"/>
        <v>0</v>
      </c>
      <c r="M41" s="35">
        <v>5672279</v>
      </c>
      <c r="N41" s="6">
        <v>0</v>
      </c>
      <c r="O41" s="6">
        <v>-5672279</v>
      </c>
      <c r="P41" s="38">
        <f t="shared" si="3"/>
        <v>0</v>
      </c>
      <c r="R41" s="35">
        <f t="shared" si="4"/>
        <v>14385648</v>
      </c>
      <c r="S41" s="6">
        <f t="shared" si="5"/>
        <v>3190983</v>
      </c>
      <c r="T41" s="38">
        <f t="shared" si="6"/>
        <v>17576631</v>
      </c>
      <c r="V41" s="91">
        <f t="shared" si="0"/>
        <v>0.1815</v>
      </c>
      <c r="X41" s="3"/>
    </row>
    <row r="42" spans="1:24" ht="13.5">
      <c r="A42" s="34" t="s">
        <v>35</v>
      </c>
      <c r="C42" s="35">
        <v>216370</v>
      </c>
      <c r="D42" s="6">
        <v>84592</v>
      </c>
      <c r="E42" s="6">
        <v>0</v>
      </c>
      <c r="F42" s="38">
        <f t="shared" si="1"/>
        <v>300962</v>
      </c>
      <c r="H42" s="35">
        <v>-165195</v>
      </c>
      <c r="I42" s="6">
        <v>0</v>
      </c>
      <c r="J42" s="6">
        <v>165195</v>
      </c>
      <c r="K42" s="38">
        <f t="shared" si="2"/>
        <v>0</v>
      </c>
      <c r="M42" s="35">
        <v>99613</v>
      </c>
      <c r="N42" s="6">
        <v>0</v>
      </c>
      <c r="O42" s="6">
        <v>-99613</v>
      </c>
      <c r="P42" s="38">
        <f t="shared" si="3"/>
        <v>0</v>
      </c>
      <c r="R42" s="35">
        <f t="shared" si="4"/>
        <v>235380</v>
      </c>
      <c r="S42" s="6">
        <f t="shared" si="5"/>
        <v>65582</v>
      </c>
      <c r="T42" s="38">
        <f t="shared" si="6"/>
        <v>300962</v>
      </c>
      <c r="V42" s="91">
        <f t="shared" si="0"/>
        <v>0.2179</v>
      </c>
      <c r="X42" s="3"/>
    </row>
    <row r="43" spans="1:24" ht="13.5">
      <c r="A43" s="34" t="s">
        <v>36</v>
      </c>
      <c r="C43" s="35">
        <v>13988142</v>
      </c>
      <c r="D43" s="6">
        <v>1613803</v>
      </c>
      <c r="E43" s="6">
        <v>0</v>
      </c>
      <c r="F43" s="38">
        <f t="shared" si="1"/>
        <v>15601945</v>
      </c>
      <c r="H43" s="35">
        <v>-9939989</v>
      </c>
      <c r="I43" s="6">
        <v>0</v>
      </c>
      <c r="J43" s="6">
        <v>9939989</v>
      </c>
      <c r="K43" s="38">
        <f t="shared" si="2"/>
        <v>0</v>
      </c>
      <c r="M43" s="35">
        <v>7020711</v>
      </c>
      <c r="N43" s="6">
        <v>0</v>
      </c>
      <c r="O43" s="6">
        <v>-7020711</v>
      </c>
      <c r="P43" s="38">
        <f t="shared" si="3"/>
        <v>0</v>
      </c>
      <c r="R43" s="35">
        <f t="shared" si="4"/>
        <v>12682667</v>
      </c>
      <c r="S43" s="6">
        <f t="shared" si="5"/>
        <v>2919278</v>
      </c>
      <c r="T43" s="38">
        <f t="shared" si="6"/>
        <v>15601945</v>
      </c>
      <c r="V43" s="91">
        <f t="shared" si="0"/>
        <v>0.1871</v>
      </c>
      <c r="X43" s="3"/>
    </row>
    <row r="44" spans="1:24" ht="13.5">
      <c r="A44" s="34" t="s">
        <v>37</v>
      </c>
      <c r="C44" s="35">
        <v>15407659</v>
      </c>
      <c r="D44" s="6">
        <v>2013827</v>
      </c>
      <c r="E44" s="6">
        <v>0</v>
      </c>
      <c r="F44" s="38">
        <f t="shared" si="1"/>
        <v>17421486</v>
      </c>
      <c r="H44" s="35">
        <v>-10452043</v>
      </c>
      <c r="I44" s="6">
        <v>0</v>
      </c>
      <c r="J44" s="6">
        <v>10452043</v>
      </c>
      <c r="K44" s="38">
        <f t="shared" si="2"/>
        <v>0</v>
      </c>
      <c r="M44" s="35">
        <v>5158526</v>
      </c>
      <c r="N44" s="6">
        <v>0</v>
      </c>
      <c r="O44" s="6">
        <v>-5158526</v>
      </c>
      <c r="P44" s="38">
        <f t="shared" si="3"/>
        <v>0</v>
      </c>
      <c r="R44" s="35">
        <f t="shared" si="4"/>
        <v>12127969</v>
      </c>
      <c r="S44" s="6">
        <f t="shared" si="5"/>
        <v>5293517</v>
      </c>
      <c r="T44" s="38">
        <f t="shared" si="6"/>
        <v>17421486</v>
      </c>
      <c r="V44" s="91">
        <f t="shared" si="0"/>
        <v>0.3038</v>
      </c>
      <c r="X44" s="3"/>
    </row>
    <row r="45" spans="1:24" ht="13.5">
      <c r="A45" s="34" t="s">
        <v>38</v>
      </c>
      <c r="C45" s="35">
        <v>5688433</v>
      </c>
      <c r="D45" s="6">
        <v>909479</v>
      </c>
      <c r="E45" s="6">
        <v>0</v>
      </c>
      <c r="F45" s="38">
        <f t="shared" si="1"/>
        <v>6597912</v>
      </c>
      <c r="H45" s="35">
        <v>-4188115</v>
      </c>
      <c r="I45" s="6">
        <v>0</v>
      </c>
      <c r="J45" s="6">
        <v>4188115</v>
      </c>
      <c r="K45" s="38">
        <f t="shared" si="2"/>
        <v>0</v>
      </c>
      <c r="M45" s="35">
        <v>3739042</v>
      </c>
      <c r="N45" s="6">
        <v>0</v>
      </c>
      <c r="O45" s="6">
        <v>-3739042</v>
      </c>
      <c r="P45" s="38">
        <f t="shared" si="3"/>
        <v>0</v>
      </c>
      <c r="R45" s="35">
        <f t="shared" si="4"/>
        <v>6148839</v>
      </c>
      <c r="S45" s="6">
        <f t="shared" si="5"/>
        <v>449073</v>
      </c>
      <c r="T45" s="38">
        <f t="shared" si="6"/>
        <v>6597912</v>
      </c>
      <c r="V45" s="91">
        <f t="shared" si="0"/>
        <v>0.0681</v>
      </c>
      <c r="X45" s="3"/>
    </row>
    <row r="46" spans="1:24" ht="13.5">
      <c r="A46" s="34" t="s">
        <v>39</v>
      </c>
      <c r="C46" s="35">
        <v>3884151</v>
      </c>
      <c r="D46" s="6">
        <v>503143</v>
      </c>
      <c r="E46" s="6">
        <v>0</v>
      </c>
      <c r="F46" s="38">
        <f t="shared" si="1"/>
        <v>4387294</v>
      </c>
      <c r="H46" s="35">
        <v>-2665299</v>
      </c>
      <c r="I46" s="6">
        <v>0</v>
      </c>
      <c r="J46" s="6">
        <v>2665299</v>
      </c>
      <c r="K46" s="38">
        <f t="shared" si="2"/>
        <v>0</v>
      </c>
      <c r="M46" s="35">
        <v>1434686</v>
      </c>
      <c r="N46" s="6">
        <v>0</v>
      </c>
      <c r="O46" s="6">
        <v>-1434686</v>
      </c>
      <c r="P46" s="38">
        <f t="shared" si="3"/>
        <v>0</v>
      </c>
      <c r="R46" s="35">
        <f t="shared" si="4"/>
        <v>3156681</v>
      </c>
      <c r="S46" s="6">
        <f t="shared" si="5"/>
        <v>1230613</v>
      </c>
      <c r="T46" s="38">
        <f t="shared" si="6"/>
        <v>4387294</v>
      </c>
      <c r="V46" s="91">
        <f t="shared" si="0"/>
        <v>0.2805</v>
      </c>
      <c r="X46" s="3"/>
    </row>
    <row r="47" spans="1:24" ht="13.5">
      <c r="A47" s="34" t="s">
        <v>40</v>
      </c>
      <c r="C47" s="35">
        <v>1278669</v>
      </c>
      <c r="D47" s="6">
        <v>230880</v>
      </c>
      <c r="E47" s="6">
        <v>0</v>
      </c>
      <c r="F47" s="38">
        <f t="shared" si="1"/>
        <v>1509549</v>
      </c>
      <c r="H47" s="35">
        <v>-977647</v>
      </c>
      <c r="I47" s="6">
        <v>0</v>
      </c>
      <c r="J47" s="6">
        <v>977647</v>
      </c>
      <c r="K47" s="38">
        <f t="shared" si="2"/>
        <v>0</v>
      </c>
      <c r="M47" s="35">
        <v>824389</v>
      </c>
      <c r="N47" s="6">
        <v>0</v>
      </c>
      <c r="O47" s="6">
        <v>-824389</v>
      </c>
      <c r="P47" s="38">
        <f t="shared" si="3"/>
        <v>0</v>
      </c>
      <c r="R47" s="35">
        <f t="shared" si="4"/>
        <v>1356291</v>
      </c>
      <c r="S47" s="6">
        <f t="shared" si="5"/>
        <v>153258</v>
      </c>
      <c r="T47" s="38">
        <f t="shared" si="6"/>
        <v>1509549</v>
      </c>
      <c r="V47" s="91">
        <f t="shared" si="0"/>
        <v>0.1015</v>
      </c>
      <c r="X47" s="3"/>
    </row>
    <row r="48" spans="1:24" ht="13.5">
      <c r="A48" s="34" t="s">
        <v>41</v>
      </c>
      <c r="C48" s="35">
        <v>4358514</v>
      </c>
      <c r="D48" s="6">
        <v>459998</v>
      </c>
      <c r="E48" s="6">
        <v>0</v>
      </c>
      <c r="F48" s="38">
        <f t="shared" si="1"/>
        <v>4818512</v>
      </c>
      <c r="H48" s="35">
        <v>-1844535</v>
      </c>
      <c r="I48" s="6">
        <v>0</v>
      </c>
      <c r="J48" s="6">
        <v>1844535</v>
      </c>
      <c r="K48" s="38">
        <f t="shared" si="2"/>
        <v>0</v>
      </c>
      <c r="M48" s="35">
        <v>1447224</v>
      </c>
      <c r="N48" s="6">
        <v>0</v>
      </c>
      <c r="O48" s="6">
        <v>-1447224</v>
      </c>
      <c r="P48" s="38">
        <f t="shared" si="3"/>
        <v>0</v>
      </c>
      <c r="R48" s="35">
        <f t="shared" si="4"/>
        <v>4421201</v>
      </c>
      <c r="S48" s="6">
        <f t="shared" si="5"/>
        <v>397311</v>
      </c>
      <c r="T48" s="38">
        <f t="shared" si="6"/>
        <v>4818512</v>
      </c>
      <c r="V48" s="91">
        <f t="shared" si="0"/>
        <v>0.0825</v>
      </c>
      <c r="X48" s="3"/>
    </row>
    <row r="49" spans="1:24" ht="13.5">
      <c r="A49" s="34" t="s">
        <v>42</v>
      </c>
      <c r="C49" s="35">
        <v>2551975</v>
      </c>
      <c r="D49" s="6">
        <v>287967</v>
      </c>
      <c r="E49" s="6">
        <v>0</v>
      </c>
      <c r="F49" s="38">
        <f t="shared" si="1"/>
        <v>2839942</v>
      </c>
      <c r="H49" s="35">
        <v>-1835578</v>
      </c>
      <c r="I49" s="6">
        <v>0</v>
      </c>
      <c r="J49" s="6">
        <v>1835578</v>
      </c>
      <c r="K49" s="38">
        <f t="shared" si="2"/>
        <v>0</v>
      </c>
      <c r="M49" s="35">
        <v>1252779</v>
      </c>
      <c r="N49" s="6">
        <v>0</v>
      </c>
      <c r="O49" s="6">
        <v>-1252779</v>
      </c>
      <c r="P49" s="38">
        <f t="shared" si="3"/>
        <v>0</v>
      </c>
      <c r="R49" s="35">
        <f t="shared" si="4"/>
        <v>2257143</v>
      </c>
      <c r="S49" s="6">
        <f t="shared" si="5"/>
        <v>582799</v>
      </c>
      <c r="T49" s="38">
        <f t="shared" si="6"/>
        <v>2839942</v>
      </c>
      <c r="V49" s="91">
        <f t="shared" si="0"/>
        <v>0.2052</v>
      </c>
      <c r="X49" s="3"/>
    </row>
    <row r="50" spans="1:24" ht="13.5">
      <c r="A50" s="34" t="s">
        <v>43</v>
      </c>
      <c r="C50" s="35">
        <v>16478877</v>
      </c>
      <c r="D50" s="6">
        <v>2458353</v>
      </c>
      <c r="E50" s="6">
        <v>0</v>
      </c>
      <c r="F50" s="38">
        <f t="shared" si="1"/>
        <v>18937230</v>
      </c>
      <c r="H50" s="35">
        <v>-8658148</v>
      </c>
      <c r="I50" s="6">
        <v>0</v>
      </c>
      <c r="J50" s="6">
        <v>8658148</v>
      </c>
      <c r="K50" s="38">
        <f t="shared" si="2"/>
        <v>0</v>
      </c>
      <c r="M50" s="35">
        <v>5359986</v>
      </c>
      <c r="N50" s="6">
        <v>0</v>
      </c>
      <c r="O50" s="6">
        <v>-5359986</v>
      </c>
      <c r="P50" s="38">
        <f t="shared" si="3"/>
        <v>0</v>
      </c>
      <c r="R50" s="35">
        <f t="shared" si="4"/>
        <v>15639068</v>
      </c>
      <c r="S50" s="6">
        <f t="shared" si="5"/>
        <v>3298162</v>
      </c>
      <c r="T50" s="38">
        <f t="shared" si="6"/>
        <v>18937230</v>
      </c>
      <c r="V50" s="91">
        <f t="shared" si="0"/>
        <v>0.1742</v>
      </c>
      <c r="X50" s="3"/>
    </row>
    <row r="51" spans="1:24" ht="13.5">
      <c r="A51" s="34" t="s">
        <v>44</v>
      </c>
      <c r="C51" s="35">
        <v>1168502</v>
      </c>
      <c r="D51" s="6">
        <v>160728</v>
      </c>
      <c r="E51" s="6">
        <v>0</v>
      </c>
      <c r="F51" s="38">
        <f t="shared" si="1"/>
        <v>1329230</v>
      </c>
      <c r="H51" s="35">
        <v>-1145896</v>
      </c>
      <c r="I51" s="6">
        <v>0</v>
      </c>
      <c r="J51" s="6">
        <v>1145896</v>
      </c>
      <c r="K51" s="38">
        <f t="shared" si="2"/>
        <v>0</v>
      </c>
      <c r="M51" s="35">
        <v>807768</v>
      </c>
      <c r="N51" s="6">
        <v>0</v>
      </c>
      <c r="O51" s="6">
        <v>-807768</v>
      </c>
      <c r="P51" s="38">
        <f t="shared" si="3"/>
        <v>0</v>
      </c>
      <c r="R51" s="35">
        <f t="shared" si="4"/>
        <v>991102</v>
      </c>
      <c r="S51" s="6">
        <f t="shared" si="5"/>
        <v>338128</v>
      </c>
      <c r="T51" s="38">
        <f t="shared" si="6"/>
        <v>1329230</v>
      </c>
      <c r="V51" s="91">
        <f t="shared" si="0"/>
        <v>0.2544</v>
      </c>
      <c r="X51" s="3"/>
    </row>
    <row r="52" spans="1:24" ht="13.5">
      <c r="A52" s="34" t="s">
        <v>45</v>
      </c>
      <c r="C52" s="35">
        <v>1440052</v>
      </c>
      <c r="D52" s="6">
        <v>153912</v>
      </c>
      <c r="E52" s="6">
        <v>0</v>
      </c>
      <c r="F52" s="38">
        <f t="shared" si="1"/>
        <v>1593964</v>
      </c>
      <c r="H52" s="35">
        <v>-1049697</v>
      </c>
      <c r="I52" s="6">
        <v>0</v>
      </c>
      <c r="J52" s="6">
        <v>1049697</v>
      </c>
      <c r="K52" s="38">
        <f t="shared" si="2"/>
        <v>0</v>
      </c>
      <c r="M52" s="35">
        <v>648153</v>
      </c>
      <c r="N52" s="6">
        <v>0</v>
      </c>
      <c r="O52" s="6">
        <v>-648153</v>
      </c>
      <c r="P52" s="38">
        <f t="shared" si="3"/>
        <v>0</v>
      </c>
      <c r="R52" s="35">
        <f t="shared" si="4"/>
        <v>1192420</v>
      </c>
      <c r="S52" s="6">
        <f t="shared" si="5"/>
        <v>401544</v>
      </c>
      <c r="T52" s="38">
        <f t="shared" si="6"/>
        <v>1593964</v>
      </c>
      <c r="V52" s="91">
        <f t="shared" si="0"/>
        <v>0.2519</v>
      </c>
      <c r="X52" s="3"/>
    </row>
    <row r="53" spans="1:24" ht="13.5">
      <c r="A53" s="34" t="s">
        <v>46</v>
      </c>
      <c r="C53" s="35">
        <v>31045</v>
      </c>
      <c r="D53" s="6">
        <v>6215</v>
      </c>
      <c r="E53" s="6">
        <v>0</v>
      </c>
      <c r="F53" s="38">
        <f t="shared" si="1"/>
        <v>37260</v>
      </c>
      <c r="H53" s="35">
        <v>-55492</v>
      </c>
      <c r="I53" s="6">
        <v>0</v>
      </c>
      <c r="J53" s="6">
        <v>55492</v>
      </c>
      <c r="K53" s="38">
        <f t="shared" si="2"/>
        <v>0</v>
      </c>
      <c r="M53" s="35">
        <v>23065</v>
      </c>
      <c r="N53" s="6">
        <v>0</v>
      </c>
      <c r="O53" s="6">
        <v>-23065</v>
      </c>
      <c r="P53" s="38">
        <f t="shared" si="3"/>
        <v>0</v>
      </c>
      <c r="R53" s="35">
        <f t="shared" si="4"/>
        <v>4833</v>
      </c>
      <c r="S53" s="6">
        <f t="shared" si="5"/>
        <v>32427</v>
      </c>
      <c r="T53" s="38">
        <f t="shared" si="6"/>
        <v>37260</v>
      </c>
      <c r="V53" s="91">
        <f t="shared" si="0"/>
        <v>0.8703</v>
      </c>
      <c r="X53" s="3"/>
    </row>
    <row r="54" spans="1:24" ht="13.5">
      <c r="A54" s="34" t="s">
        <v>47</v>
      </c>
      <c r="C54" s="35">
        <v>441051</v>
      </c>
      <c r="D54" s="6">
        <v>61344</v>
      </c>
      <c r="E54" s="6">
        <v>0</v>
      </c>
      <c r="F54" s="38">
        <f t="shared" si="1"/>
        <v>502395</v>
      </c>
      <c r="H54" s="35">
        <v>-275857</v>
      </c>
      <c r="I54" s="6">
        <v>0</v>
      </c>
      <c r="J54" s="6">
        <v>275857</v>
      </c>
      <c r="K54" s="38">
        <f t="shared" si="2"/>
        <v>0</v>
      </c>
      <c r="M54" s="35">
        <v>214640</v>
      </c>
      <c r="N54" s="6">
        <v>0</v>
      </c>
      <c r="O54" s="6">
        <v>-214640</v>
      </c>
      <c r="P54" s="38">
        <f t="shared" si="3"/>
        <v>0</v>
      </c>
      <c r="R54" s="35">
        <f t="shared" si="4"/>
        <v>441178</v>
      </c>
      <c r="S54" s="6">
        <f t="shared" si="5"/>
        <v>61217</v>
      </c>
      <c r="T54" s="38">
        <f t="shared" si="6"/>
        <v>502395</v>
      </c>
      <c r="V54" s="91">
        <f t="shared" si="0"/>
        <v>0.1219</v>
      </c>
      <c r="X54" s="3"/>
    </row>
    <row r="55" spans="1:24" ht="13.5">
      <c r="A55" s="34" t="s">
        <v>48</v>
      </c>
      <c r="C55" s="35">
        <v>3377047</v>
      </c>
      <c r="D55" s="6">
        <v>411547</v>
      </c>
      <c r="E55" s="6">
        <v>0</v>
      </c>
      <c r="F55" s="38">
        <f t="shared" si="1"/>
        <v>3788594</v>
      </c>
      <c r="H55" s="35">
        <v>-1870052</v>
      </c>
      <c r="I55" s="6">
        <v>0</v>
      </c>
      <c r="J55" s="6">
        <v>1870052</v>
      </c>
      <c r="K55" s="38">
        <f t="shared" si="2"/>
        <v>0</v>
      </c>
      <c r="M55" s="35">
        <v>1398333</v>
      </c>
      <c r="N55" s="6">
        <v>0</v>
      </c>
      <c r="O55" s="6">
        <v>-1398333</v>
      </c>
      <c r="P55" s="38">
        <f t="shared" si="3"/>
        <v>0</v>
      </c>
      <c r="R55" s="35">
        <f t="shared" si="4"/>
        <v>3316875</v>
      </c>
      <c r="S55" s="6">
        <f t="shared" si="5"/>
        <v>471719</v>
      </c>
      <c r="T55" s="38">
        <f t="shared" si="6"/>
        <v>3788594</v>
      </c>
      <c r="V55" s="91">
        <f t="shared" si="0"/>
        <v>0.1245</v>
      </c>
      <c r="X55" s="3"/>
    </row>
    <row r="56" spans="1:24" ht="13.5">
      <c r="A56" s="34" t="s">
        <v>49</v>
      </c>
      <c r="C56" s="35">
        <v>2296954</v>
      </c>
      <c r="D56" s="6">
        <v>296737</v>
      </c>
      <c r="E56" s="6">
        <v>0</v>
      </c>
      <c r="F56" s="38">
        <f t="shared" si="1"/>
        <v>2593691</v>
      </c>
      <c r="H56" s="35">
        <v>-1530471</v>
      </c>
      <c r="I56" s="6">
        <v>0</v>
      </c>
      <c r="J56" s="6">
        <v>1530471</v>
      </c>
      <c r="K56" s="38">
        <f t="shared" si="2"/>
        <v>0</v>
      </c>
      <c r="M56" s="35">
        <v>820036</v>
      </c>
      <c r="N56" s="6">
        <v>0</v>
      </c>
      <c r="O56" s="6">
        <v>-820036</v>
      </c>
      <c r="P56" s="38">
        <f t="shared" si="3"/>
        <v>0</v>
      </c>
      <c r="R56" s="35">
        <f t="shared" si="4"/>
        <v>1883256</v>
      </c>
      <c r="S56" s="6">
        <f t="shared" si="5"/>
        <v>710435</v>
      </c>
      <c r="T56" s="38">
        <f t="shared" si="6"/>
        <v>2593691</v>
      </c>
      <c r="V56" s="91">
        <f t="shared" si="0"/>
        <v>0.2739</v>
      </c>
      <c r="X56" s="3"/>
    </row>
    <row r="57" spans="1:24" ht="13.5">
      <c r="A57" s="34" t="s">
        <v>50</v>
      </c>
      <c r="C57" s="35">
        <v>2903325</v>
      </c>
      <c r="D57" s="6">
        <v>385091</v>
      </c>
      <c r="E57" s="6">
        <v>0</v>
      </c>
      <c r="F57" s="38">
        <f t="shared" si="1"/>
        <v>3288416</v>
      </c>
      <c r="H57" s="35">
        <v>-2211403</v>
      </c>
      <c r="I57" s="6">
        <v>0</v>
      </c>
      <c r="J57" s="6">
        <v>2211403</v>
      </c>
      <c r="K57" s="38">
        <f t="shared" si="2"/>
        <v>0</v>
      </c>
      <c r="M57" s="35">
        <v>1939535</v>
      </c>
      <c r="N57" s="6">
        <v>0</v>
      </c>
      <c r="O57" s="6">
        <v>-1939535</v>
      </c>
      <c r="P57" s="38">
        <f t="shared" si="3"/>
        <v>0</v>
      </c>
      <c r="R57" s="35">
        <f t="shared" si="4"/>
        <v>3016548</v>
      </c>
      <c r="S57" s="6">
        <f t="shared" si="5"/>
        <v>271868</v>
      </c>
      <c r="T57" s="38">
        <f t="shared" si="6"/>
        <v>3288416</v>
      </c>
      <c r="V57" s="91">
        <f t="shared" si="0"/>
        <v>0.0827</v>
      </c>
      <c r="X57" s="3"/>
    </row>
    <row r="58" spans="1:24" ht="13.5">
      <c r="A58" s="34" t="s">
        <v>51</v>
      </c>
      <c r="C58" s="35">
        <v>511102</v>
      </c>
      <c r="D58" s="6">
        <v>48369</v>
      </c>
      <c r="E58" s="6">
        <v>0</v>
      </c>
      <c r="F58" s="38">
        <f t="shared" si="1"/>
        <v>559471</v>
      </c>
      <c r="H58" s="35">
        <v>-433225</v>
      </c>
      <c r="I58" s="6">
        <v>0</v>
      </c>
      <c r="J58" s="6">
        <v>433225</v>
      </c>
      <c r="K58" s="38">
        <f t="shared" si="2"/>
        <v>0</v>
      </c>
      <c r="M58" s="35">
        <v>191058</v>
      </c>
      <c r="N58" s="6">
        <v>0</v>
      </c>
      <c r="O58" s="6">
        <v>-191058</v>
      </c>
      <c r="P58" s="38">
        <f t="shared" si="3"/>
        <v>0</v>
      </c>
      <c r="R58" s="35">
        <f t="shared" si="4"/>
        <v>317304</v>
      </c>
      <c r="S58" s="6">
        <f t="shared" si="5"/>
        <v>242167</v>
      </c>
      <c r="T58" s="38">
        <f t="shared" si="6"/>
        <v>559471</v>
      </c>
      <c r="V58" s="91">
        <f t="shared" si="0"/>
        <v>0.4328</v>
      </c>
      <c r="X58" s="3"/>
    </row>
    <row r="59" spans="1:24" ht="13.5">
      <c r="A59" s="34" t="s">
        <v>52</v>
      </c>
      <c r="C59" s="35">
        <v>679936</v>
      </c>
      <c r="D59" s="6">
        <v>56382</v>
      </c>
      <c r="E59" s="6">
        <v>0</v>
      </c>
      <c r="F59" s="38">
        <f t="shared" si="1"/>
        <v>736318</v>
      </c>
      <c r="H59" s="35">
        <v>-318172</v>
      </c>
      <c r="I59" s="6">
        <v>0</v>
      </c>
      <c r="J59" s="6">
        <v>318172</v>
      </c>
      <c r="K59" s="38">
        <f t="shared" si="2"/>
        <v>0</v>
      </c>
      <c r="M59" s="35">
        <v>221127</v>
      </c>
      <c r="N59" s="6">
        <v>0</v>
      </c>
      <c r="O59" s="6">
        <v>-221127</v>
      </c>
      <c r="P59" s="38">
        <f t="shared" si="3"/>
        <v>0</v>
      </c>
      <c r="R59" s="35">
        <f t="shared" si="4"/>
        <v>639273</v>
      </c>
      <c r="S59" s="6">
        <f t="shared" si="5"/>
        <v>97045</v>
      </c>
      <c r="T59" s="38">
        <f t="shared" si="6"/>
        <v>736318</v>
      </c>
      <c r="V59" s="91">
        <f t="shared" si="0"/>
        <v>0.1318</v>
      </c>
      <c r="X59" s="3"/>
    </row>
    <row r="60" spans="1:24" ht="13.5">
      <c r="A60" s="34" t="s">
        <v>53</v>
      </c>
      <c r="C60" s="35">
        <v>156170</v>
      </c>
      <c r="D60" s="6">
        <v>25067</v>
      </c>
      <c r="E60" s="6">
        <v>0</v>
      </c>
      <c r="F60" s="38">
        <f t="shared" si="1"/>
        <v>181237</v>
      </c>
      <c r="H60" s="35">
        <v>-120795</v>
      </c>
      <c r="I60" s="6">
        <v>0</v>
      </c>
      <c r="J60" s="6">
        <v>120795</v>
      </c>
      <c r="K60" s="38">
        <f t="shared" si="2"/>
        <v>0</v>
      </c>
      <c r="M60" s="35">
        <v>72254</v>
      </c>
      <c r="N60" s="6">
        <v>0</v>
      </c>
      <c r="O60" s="6">
        <v>-72254</v>
      </c>
      <c r="P60" s="38">
        <f t="shared" si="3"/>
        <v>0</v>
      </c>
      <c r="R60" s="35">
        <f t="shared" si="4"/>
        <v>132696</v>
      </c>
      <c r="S60" s="6">
        <f t="shared" si="5"/>
        <v>48541</v>
      </c>
      <c r="T60" s="38">
        <f t="shared" si="6"/>
        <v>181237</v>
      </c>
      <c r="V60" s="91">
        <f t="shared" si="0"/>
        <v>0.2678</v>
      </c>
      <c r="X60" s="3"/>
    </row>
    <row r="61" spans="1:24" ht="13.5">
      <c r="A61" s="34" t="s">
        <v>54</v>
      </c>
      <c r="C61" s="35">
        <v>3502448</v>
      </c>
      <c r="D61" s="6">
        <v>627329</v>
      </c>
      <c r="E61" s="6">
        <v>0</v>
      </c>
      <c r="F61" s="38">
        <f t="shared" si="1"/>
        <v>4129777</v>
      </c>
      <c r="H61" s="35">
        <v>-2126887</v>
      </c>
      <c r="I61" s="6">
        <v>0</v>
      </c>
      <c r="J61" s="6">
        <v>2126887</v>
      </c>
      <c r="K61" s="38">
        <f t="shared" si="2"/>
        <v>0</v>
      </c>
      <c r="M61" s="35">
        <v>1980725</v>
      </c>
      <c r="N61" s="6">
        <v>0</v>
      </c>
      <c r="O61" s="6">
        <v>-1980725</v>
      </c>
      <c r="P61" s="38">
        <f t="shared" si="3"/>
        <v>0</v>
      </c>
      <c r="R61" s="35">
        <f t="shared" si="4"/>
        <v>3983615</v>
      </c>
      <c r="S61" s="6">
        <f t="shared" si="5"/>
        <v>146162</v>
      </c>
      <c r="T61" s="38">
        <f t="shared" si="6"/>
        <v>4129777</v>
      </c>
      <c r="V61" s="91">
        <f t="shared" si="0"/>
        <v>0.0354</v>
      </c>
      <c r="X61" s="3"/>
    </row>
    <row r="62" spans="1:24" ht="13.5">
      <c r="A62" s="34" t="s">
        <v>55</v>
      </c>
      <c r="C62" s="35">
        <v>415786</v>
      </c>
      <c r="D62" s="6">
        <v>49278</v>
      </c>
      <c r="E62" s="6">
        <v>0</v>
      </c>
      <c r="F62" s="38">
        <f t="shared" si="1"/>
        <v>465064</v>
      </c>
      <c r="H62" s="35">
        <v>-273339</v>
      </c>
      <c r="I62" s="6">
        <v>0</v>
      </c>
      <c r="J62" s="6">
        <v>273339</v>
      </c>
      <c r="K62" s="38">
        <f t="shared" si="2"/>
        <v>0</v>
      </c>
      <c r="M62" s="35">
        <v>197333</v>
      </c>
      <c r="N62" s="6">
        <v>0</v>
      </c>
      <c r="O62" s="6">
        <v>-197333</v>
      </c>
      <c r="P62" s="38">
        <f t="shared" si="3"/>
        <v>0</v>
      </c>
      <c r="R62" s="35">
        <f t="shared" si="4"/>
        <v>389058</v>
      </c>
      <c r="S62" s="6">
        <f t="shared" si="5"/>
        <v>76006</v>
      </c>
      <c r="T62" s="38">
        <f t="shared" si="6"/>
        <v>465064</v>
      </c>
      <c r="V62" s="91">
        <f t="shared" si="0"/>
        <v>0.1634</v>
      </c>
      <c r="X62" s="3"/>
    </row>
    <row r="63" spans="1:24" ht="13.5">
      <c r="A63" s="34" t="s">
        <v>56</v>
      </c>
      <c r="C63" s="35">
        <v>4634954</v>
      </c>
      <c r="D63" s="6">
        <v>595073</v>
      </c>
      <c r="E63" s="6">
        <v>0</v>
      </c>
      <c r="F63" s="38">
        <f t="shared" si="1"/>
        <v>5230027</v>
      </c>
      <c r="H63" s="35">
        <v>-2656485</v>
      </c>
      <c r="I63" s="6">
        <v>0</v>
      </c>
      <c r="J63" s="6">
        <v>2656485</v>
      </c>
      <c r="K63" s="38">
        <f t="shared" si="2"/>
        <v>0</v>
      </c>
      <c r="M63" s="35">
        <v>2061974</v>
      </c>
      <c r="N63" s="6">
        <v>0</v>
      </c>
      <c r="O63" s="6">
        <v>-2061974</v>
      </c>
      <c r="P63" s="38">
        <f t="shared" si="3"/>
        <v>0</v>
      </c>
      <c r="R63" s="35">
        <f t="shared" si="4"/>
        <v>4635516</v>
      </c>
      <c r="S63" s="6">
        <f t="shared" si="5"/>
        <v>594511</v>
      </c>
      <c r="T63" s="38">
        <f t="shared" si="6"/>
        <v>5230027</v>
      </c>
      <c r="V63" s="91">
        <f t="shared" si="0"/>
        <v>0.1137</v>
      </c>
      <c r="X63" s="3"/>
    </row>
    <row r="64" spans="1:24" ht="13.5">
      <c r="A64" s="34" t="s">
        <v>57</v>
      </c>
      <c r="C64" s="35">
        <v>1110594</v>
      </c>
      <c r="D64" s="6">
        <v>108503</v>
      </c>
      <c r="E64" s="6">
        <v>0</v>
      </c>
      <c r="F64" s="38">
        <f t="shared" si="1"/>
        <v>1219097</v>
      </c>
      <c r="H64" s="35">
        <v>-856570</v>
      </c>
      <c r="I64" s="6">
        <v>0</v>
      </c>
      <c r="J64" s="6">
        <v>856570</v>
      </c>
      <c r="K64" s="38">
        <f t="shared" si="2"/>
        <v>0</v>
      </c>
      <c r="M64" s="35">
        <v>528664</v>
      </c>
      <c r="N64" s="6">
        <v>0</v>
      </c>
      <c r="O64" s="6">
        <v>-528664</v>
      </c>
      <c r="P64" s="38">
        <f t="shared" si="3"/>
        <v>0</v>
      </c>
      <c r="R64" s="35">
        <f t="shared" si="4"/>
        <v>891191</v>
      </c>
      <c r="S64" s="6">
        <f t="shared" si="5"/>
        <v>327906</v>
      </c>
      <c r="T64" s="38">
        <f t="shared" si="6"/>
        <v>1219097</v>
      </c>
      <c r="V64" s="91">
        <f t="shared" si="0"/>
        <v>0.269</v>
      </c>
      <c r="X64" s="3"/>
    </row>
    <row r="65" spans="1:24" ht="13.5">
      <c r="A65" s="34" t="s">
        <v>58</v>
      </c>
      <c r="C65" s="35">
        <v>775762</v>
      </c>
      <c r="D65" s="6">
        <v>108144</v>
      </c>
      <c r="E65" s="6">
        <v>0</v>
      </c>
      <c r="F65" s="38">
        <f t="shared" si="1"/>
        <v>883906</v>
      </c>
      <c r="H65" s="35">
        <v>-683799</v>
      </c>
      <c r="I65" s="6">
        <v>0</v>
      </c>
      <c r="J65" s="6">
        <v>683799</v>
      </c>
      <c r="K65" s="38">
        <f t="shared" si="2"/>
        <v>0</v>
      </c>
      <c r="M65" s="35">
        <v>385420</v>
      </c>
      <c r="N65" s="6">
        <v>0</v>
      </c>
      <c r="O65" s="6">
        <v>-385420</v>
      </c>
      <c r="P65" s="38">
        <f t="shared" si="3"/>
        <v>0</v>
      </c>
      <c r="R65" s="35">
        <f t="shared" si="4"/>
        <v>585527</v>
      </c>
      <c r="S65" s="6">
        <f t="shared" si="5"/>
        <v>298379</v>
      </c>
      <c r="T65" s="38">
        <f t="shared" si="6"/>
        <v>883906</v>
      </c>
      <c r="V65" s="91">
        <f t="shared" si="0"/>
        <v>0.3376</v>
      </c>
      <c r="X65" s="3"/>
    </row>
    <row r="66" spans="1:22" ht="13.5">
      <c r="A66" s="34"/>
      <c r="C66" s="35"/>
      <c r="D66" s="6"/>
      <c r="E66" s="6"/>
      <c r="F66" s="38"/>
      <c r="H66" s="35"/>
      <c r="I66" s="6"/>
      <c r="J66" s="6"/>
      <c r="K66" s="38"/>
      <c r="M66" s="35"/>
      <c r="N66" s="6"/>
      <c r="O66" s="6"/>
      <c r="P66" s="38"/>
      <c r="R66" s="35"/>
      <c r="S66" s="6"/>
      <c r="T66" s="38"/>
      <c r="V66" s="91"/>
    </row>
    <row r="67" spans="1:22" ht="14.25" thickBot="1">
      <c r="A67" s="41" t="s">
        <v>59</v>
      </c>
      <c r="C67" s="42">
        <f>SUM(C8:C65)</f>
        <v>269866284</v>
      </c>
      <c r="D67" s="43">
        <f>SUM(D8:D65)</f>
        <v>33422019</v>
      </c>
      <c r="E67" s="43">
        <f>SUM(E8:E65)</f>
        <v>0</v>
      </c>
      <c r="F67" s="45">
        <f>SUM(F8:F65)</f>
        <v>303288303</v>
      </c>
      <c r="H67" s="42">
        <f>SUM(H8:H66)</f>
        <v>-140540756</v>
      </c>
      <c r="I67" s="43">
        <f>SUM(I8:I66)</f>
        <v>0</v>
      </c>
      <c r="J67" s="43">
        <f>SUM(J8:J66)</f>
        <v>140540756</v>
      </c>
      <c r="K67" s="45">
        <f>SUM(K8:K66)</f>
        <v>0</v>
      </c>
      <c r="M67" s="42">
        <f>SUM(M8:M66)</f>
        <v>114660687</v>
      </c>
      <c r="N67" s="43">
        <f>SUM(N8:N66)</f>
        <v>0</v>
      </c>
      <c r="O67" s="43">
        <f>SUM(O8:O66)</f>
        <v>-114660687</v>
      </c>
      <c r="P67" s="45">
        <f>SUM(P8:P66)</f>
        <v>0</v>
      </c>
      <c r="R67" s="42">
        <f>SUM(R8:R66)</f>
        <v>276073425</v>
      </c>
      <c r="S67" s="43">
        <f>SUM(S8:S66)</f>
        <v>27214878</v>
      </c>
      <c r="T67" s="45">
        <f>SUM(T8:T66)</f>
        <v>303288303</v>
      </c>
      <c r="V67" s="98">
        <f>ROUND(S67/T67,4)</f>
        <v>0.0897</v>
      </c>
    </row>
    <row r="68" ht="13.5">
      <c r="M68" s="2" t="s">
        <v>206</v>
      </c>
    </row>
    <row r="69" spans="1:20" ht="13.5">
      <c r="A69" s="110" t="s">
        <v>67</v>
      </c>
      <c r="D69" s="110"/>
      <c r="E69" s="7"/>
      <c r="F69" s="3"/>
      <c r="M69" s="3"/>
      <c r="T69" s="3"/>
    </row>
    <row r="70" spans="1:14" ht="13.5">
      <c r="A70" s="7"/>
      <c r="C70" s="111" t="s">
        <v>68</v>
      </c>
      <c r="E70" s="111"/>
      <c r="N70" s="114"/>
    </row>
    <row r="71" spans="1:14" ht="13.5">
      <c r="A71" s="111">
        <v>226</v>
      </c>
      <c r="C71" s="111" t="s">
        <v>69</v>
      </c>
      <c r="D71" s="7" t="s">
        <v>244</v>
      </c>
      <c r="E71" s="111"/>
      <c r="N71" s="114"/>
    </row>
    <row r="72" spans="1:14" ht="13.5">
      <c r="A72" s="111">
        <v>269</v>
      </c>
      <c r="C72" s="111" t="s">
        <v>64</v>
      </c>
      <c r="D72" s="7" t="s">
        <v>245</v>
      </c>
      <c r="E72" s="111"/>
      <c r="N72" s="114"/>
    </row>
    <row r="73" spans="1:14" ht="13.5">
      <c r="A73" s="111">
        <v>301</v>
      </c>
      <c r="C73" s="111" t="s">
        <v>64</v>
      </c>
      <c r="D73" s="7" t="s">
        <v>246</v>
      </c>
      <c r="E73" s="111"/>
      <c r="N73" s="115"/>
    </row>
    <row r="74" spans="1:14" ht="13.5">
      <c r="A74" s="111">
        <v>305</v>
      </c>
      <c r="C74" s="111" t="s">
        <v>64</v>
      </c>
      <c r="D74" s="7" t="s">
        <v>247</v>
      </c>
      <c r="E74" s="111"/>
      <c r="N74" s="115"/>
    </row>
    <row r="75" spans="1:15" ht="13.5">
      <c r="A75" s="111">
        <v>610</v>
      </c>
      <c r="C75" s="111" t="s">
        <v>64</v>
      </c>
      <c r="D75" s="7" t="s">
        <v>248</v>
      </c>
      <c r="E75" s="111"/>
      <c r="N75" s="115">
        <v>238</v>
      </c>
      <c r="O75" s="2" t="s">
        <v>227</v>
      </c>
    </row>
    <row r="76" spans="1:15" ht="13.5">
      <c r="A76" s="111">
        <v>614</v>
      </c>
      <c r="C76" s="111" t="s">
        <v>64</v>
      </c>
      <c r="D76" s="7" t="s">
        <v>249</v>
      </c>
      <c r="E76" s="111"/>
      <c r="N76" s="115"/>
      <c r="O76" s="2" t="s">
        <v>238</v>
      </c>
    </row>
    <row r="77" spans="1:14" ht="13.5">
      <c r="A77" s="111">
        <v>616</v>
      </c>
      <c r="C77" s="111" t="s">
        <v>64</v>
      </c>
      <c r="D77" s="7" t="s">
        <v>250</v>
      </c>
      <c r="E77" s="111"/>
      <c r="N77" s="115"/>
    </row>
    <row r="78" spans="1:14" ht="13.5">
      <c r="A78" s="111">
        <v>618</v>
      </c>
      <c r="C78" s="111" t="s">
        <v>64</v>
      </c>
      <c r="D78" s="7" t="s">
        <v>251</v>
      </c>
      <c r="E78" s="111"/>
      <c r="N78" s="115">
        <v>335</v>
      </c>
    </row>
    <row r="79" spans="1:14" ht="13.5">
      <c r="A79" s="111">
        <v>639</v>
      </c>
      <c r="C79" s="111" t="s">
        <v>70</v>
      </c>
      <c r="D79" s="116" t="s">
        <v>252</v>
      </c>
      <c r="E79" s="111"/>
      <c r="N79" s="115"/>
    </row>
    <row r="80" spans="1:14" ht="13.5">
      <c r="A80" s="111">
        <v>321</v>
      </c>
      <c r="D80" s="2" t="s">
        <v>203</v>
      </c>
      <c r="N80" s="115"/>
    </row>
    <row r="81" ht="13.5">
      <c r="N81" s="115"/>
    </row>
    <row r="82" spans="1:14" ht="13.5">
      <c r="A82" s="117" t="s">
        <v>0</v>
      </c>
      <c r="C82" s="111"/>
      <c r="D82" s="111"/>
      <c r="F82" s="7"/>
      <c r="N82" s="115"/>
    </row>
    <row r="83" spans="1:14" ht="13.5">
      <c r="A83" s="118" t="s">
        <v>224</v>
      </c>
      <c r="C83" s="111"/>
      <c r="D83" s="125" t="s">
        <v>231</v>
      </c>
      <c r="F83" s="126" t="s">
        <v>232</v>
      </c>
      <c r="H83" s="2" t="s">
        <v>228</v>
      </c>
      <c r="N83" s="115"/>
    </row>
    <row r="84" spans="1:14" ht="13.5">
      <c r="A84" s="111">
        <v>204</v>
      </c>
      <c r="C84" s="111" t="s">
        <v>65</v>
      </c>
      <c r="D84" s="7" t="s">
        <v>253</v>
      </c>
      <c r="E84" s="111"/>
      <c r="N84" s="115"/>
    </row>
    <row r="85" spans="1:14" ht="13.5">
      <c r="A85" s="111">
        <v>263</v>
      </c>
      <c r="C85" s="111" t="s">
        <v>65</v>
      </c>
      <c r="D85" s="7" t="s">
        <v>254</v>
      </c>
      <c r="E85" s="111"/>
      <c r="N85" s="115"/>
    </row>
    <row r="86" spans="1:14" ht="13.5">
      <c r="A86" s="111">
        <v>278</v>
      </c>
      <c r="C86" s="111" t="s">
        <v>65</v>
      </c>
      <c r="D86" s="7" t="s">
        <v>255</v>
      </c>
      <c r="E86" s="111"/>
      <c r="N86" s="115"/>
    </row>
    <row r="87" spans="1:14" ht="13.5">
      <c r="A87" s="111">
        <v>293</v>
      </c>
      <c r="C87" s="111" t="s">
        <v>65</v>
      </c>
      <c r="D87" s="7" t="s">
        <v>256</v>
      </c>
      <c r="E87" s="111"/>
      <c r="N87" s="115"/>
    </row>
    <row r="88" spans="1:14" ht="13.5">
      <c r="A88" s="111">
        <v>340</v>
      </c>
      <c r="C88" s="119" t="s">
        <v>202</v>
      </c>
      <c r="D88" s="7" t="s">
        <v>257</v>
      </c>
      <c r="E88" s="119"/>
      <c r="N88" s="115"/>
    </row>
    <row r="89" spans="1:14" ht="13.5">
      <c r="A89" s="111">
        <v>340</v>
      </c>
      <c r="C89" s="119" t="s">
        <v>72</v>
      </c>
      <c r="D89" s="7" t="s">
        <v>257</v>
      </c>
      <c r="E89" s="119"/>
      <c r="N89" s="115"/>
    </row>
    <row r="90" spans="1:14" ht="13.5">
      <c r="A90" s="125">
        <v>315</v>
      </c>
      <c r="C90" s="111" t="s">
        <v>71</v>
      </c>
      <c r="D90" s="7" t="s">
        <v>258</v>
      </c>
      <c r="E90" s="111"/>
      <c r="N90" s="115"/>
    </row>
    <row r="91" spans="1:14" ht="13.5">
      <c r="A91" s="111">
        <v>320</v>
      </c>
      <c r="C91" s="111" t="s">
        <v>66</v>
      </c>
      <c r="D91" s="7" t="s">
        <v>259</v>
      </c>
      <c r="E91" s="111"/>
      <c r="N91" s="115"/>
    </row>
    <row r="92" spans="1:14" ht="13.5">
      <c r="A92" s="111">
        <v>663</v>
      </c>
      <c r="D92" s="7" t="s">
        <v>260</v>
      </c>
      <c r="N92" s="115"/>
    </row>
    <row r="93" spans="1:14" ht="13.5">
      <c r="A93" s="111">
        <v>664</v>
      </c>
      <c r="D93" s="7" t="s">
        <v>261</v>
      </c>
      <c r="N93" s="115"/>
    </row>
    <row r="94" spans="1:14" ht="13.5">
      <c r="A94" s="111">
        <v>665</v>
      </c>
      <c r="D94" s="7" t="s">
        <v>262</v>
      </c>
      <c r="N94" s="115"/>
    </row>
    <row r="95" ht="13.5">
      <c r="N95" s="120"/>
    </row>
    <row r="96" spans="1:14" ht="13.5">
      <c r="A96" s="117" t="s">
        <v>229</v>
      </c>
      <c r="N96" s="120"/>
    </row>
    <row r="97" spans="1:5" ht="13.5">
      <c r="A97" s="111" t="s">
        <v>225</v>
      </c>
      <c r="C97" s="111"/>
      <c r="D97" s="2" t="s">
        <v>230</v>
      </c>
      <c r="E97" s="111"/>
    </row>
    <row r="98" spans="1:5" ht="13.5">
      <c r="A98" s="111" t="s">
        <v>226</v>
      </c>
      <c r="C98" s="111"/>
      <c r="D98" s="2" t="s">
        <v>230</v>
      </c>
      <c r="E98" s="111"/>
    </row>
    <row r="99" spans="1:5" ht="13.5">
      <c r="A99" s="111"/>
      <c r="C99" s="111"/>
      <c r="D99" s="7"/>
      <c r="E99" s="111"/>
    </row>
    <row r="100" spans="1:5" ht="13.5">
      <c r="A100" s="117" t="s">
        <v>233</v>
      </c>
      <c r="C100" s="111"/>
      <c r="D100" s="7"/>
      <c r="E100" s="111"/>
    </row>
    <row r="101" spans="1:5" ht="13.5">
      <c r="A101" s="111">
        <v>392</v>
      </c>
      <c r="D101" s="126" t="s">
        <v>234</v>
      </c>
      <c r="E101" s="111"/>
    </row>
    <row r="102" spans="1:4" ht="13.5">
      <c r="A102" s="111">
        <v>394</v>
      </c>
      <c r="D102" s="126" t="s">
        <v>235</v>
      </c>
    </row>
    <row r="103" spans="1:4" ht="13.5">
      <c r="A103" s="111">
        <v>615</v>
      </c>
      <c r="D103" s="126" t="s">
        <v>236</v>
      </c>
    </row>
    <row r="104" spans="1:4" ht="13.5">
      <c r="A104" s="111">
        <v>643</v>
      </c>
      <c r="D104" s="126" t="s">
        <v>234</v>
      </c>
    </row>
    <row r="105" spans="1:4" ht="13.5">
      <c r="A105" s="111">
        <v>335</v>
      </c>
      <c r="D105" s="126" t="s">
        <v>237</v>
      </c>
    </row>
  </sheetData>
  <sheetProtection/>
  <mergeCells count="8">
    <mergeCell ref="C5:F5"/>
    <mergeCell ref="H5:K5"/>
    <mergeCell ref="M5:P5"/>
    <mergeCell ref="R5:T5"/>
    <mergeCell ref="C4:F4"/>
    <mergeCell ref="H4:K4"/>
    <mergeCell ref="M4:P4"/>
    <mergeCell ref="R4:T4"/>
  </mergeCells>
  <printOptions horizontalCentered="1"/>
  <pageMargins left="0" right="0" top="0.5" bottom="0.35" header="0.25" footer="0"/>
  <pageSetup horizontalDpi="600" verticalDpi="600" orientation="landscape" scale="63" r:id="rId3"/>
  <headerFooter alignWithMargins="0">
    <oddHeader>&amp;RPAGE &amp;P OF &amp;N</oddHeader>
    <oddFooter>&amp;L&amp;Z&amp;F&amp;A</oddFooter>
  </headerFooter>
  <rowBreaks count="1" manualBreakCount="1">
    <brk id="68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035CB"/>
  </sheetPr>
  <dimension ref="A1:P73"/>
  <sheetViews>
    <sheetView zoomScalePageLayoutView="0" workbookViewId="0" topLeftCell="A1">
      <pane xSplit="2" ySplit="7" topLeftCell="C8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2.75"/>
  <cols>
    <col min="1" max="1" width="17.00390625" style="2" customWidth="1"/>
    <col min="2" max="2" width="3.421875" style="2" customWidth="1"/>
    <col min="3" max="3" width="11.00390625" style="2" customWidth="1"/>
    <col min="4" max="4" width="8.421875" style="2" customWidth="1"/>
    <col min="5" max="5" width="11.57421875" style="2" customWidth="1"/>
    <col min="6" max="6" width="13.421875" style="2" customWidth="1"/>
    <col min="7" max="7" width="2.00390625" style="2" customWidth="1"/>
    <col min="8" max="8" width="10.57421875" style="2" customWidth="1"/>
    <col min="9" max="9" width="6.7109375" style="2" bestFit="1" customWidth="1"/>
    <col min="10" max="11" width="12.28125" style="2" bestFit="1" customWidth="1"/>
    <col min="12" max="12" width="2.421875" style="2" customWidth="1"/>
    <col min="13" max="13" width="9.140625" style="2" bestFit="1" customWidth="1"/>
    <col min="14" max="14" width="6.8515625" style="2" bestFit="1" customWidth="1"/>
    <col min="15" max="16" width="11.8515625" style="2" bestFit="1" customWidth="1"/>
    <col min="17" max="16384" width="9.140625" style="2" customWidth="1"/>
  </cols>
  <sheetData>
    <row r="1" ht="16.5">
      <c r="A1" s="1" t="s">
        <v>73</v>
      </c>
    </row>
    <row r="2" spans="1:4" ht="13.5">
      <c r="A2" s="7"/>
      <c r="B2" s="7"/>
      <c r="C2" s="7"/>
      <c r="D2" s="7"/>
    </row>
    <row r="3" spans="1:4" ht="14.25" thickBot="1">
      <c r="A3" s="7"/>
      <c r="B3" s="7"/>
      <c r="C3" s="7"/>
      <c r="D3" s="7"/>
    </row>
    <row r="4" spans="1:16" ht="13.5">
      <c r="A4" s="15"/>
      <c r="C4" s="99" t="s">
        <v>213</v>
      </c>
      <c r="D4" s="100"/>
      <c r="E4" s="100"/>
      <c r="F4" s="101"/>
      <c r="H4" s="99" t="s">
        <v>213</v>
      </c>
      <c r="I4" s="100"/>
      <c r="J4" s="100"/>
      <c r="K4" s="101"/>
      <c r="M4" s="99" t="s">
        <v>213</v>
      </c>
      <c r="N4" s="100"/>
      <c r="O4" s="100"/>
      <c r="P4" s="101"/>
    </row>
    <row r="5" spans="1:16" ht="13.5">
      <c r="A5" s="18"/>
      <c r="C5" s="102" t="s">
        <v>239</v>
      </c>
      <c r="D5" s="103"/>
      <c r="E5" s="103"/>
      <c r="F5" s="104"/>
      <c r="H5" s="102" t="s">
        <v>240</v>
      </c>
      <c r="I5" s="103"/>
      <c r="J5" s="103"/>
      <c r="K5" s="104"/>
      <c r="M5" s="102" t="s">
        <v>80</v>
      </c>
      <c r="N5" s="103"/>
      <c r="O5" s="103"/>
      <c r="P5" s="104"/>
    </row>
    <row r="6" spans="1:16" ht="14.25" thickBot="1">
      <c r="A6" s="20" t="s">
        <v>60</v>
      </c>
      <c r="C6" s="105" t="s">
        <v>61</v>
      </c>
      <c r="D6" s="106" t="s">
        <v>62</v>
      </c>
      <c r="E6" s="106" t="s">
        <v>63</v>
      </c>
      <c r="F6" s="107" t="s">
        <v>59</v>
      </c>
      <c r="H6" s="105" t="s">
        <v>61</v>
      </c>
      <c r="I6" s="106" t="s">
        <v>62</v>
      </c>
      <c r="J6" s="106" t="s">
        <v>63</v>
      </c>
      <c r="K6" s="107" t="s">
        <v>59</v>
      </c>
      <c r="M6" s="105" t="s">
        <v>61</v>
      </c>
      <c r="N6" s="106" t="s">
        <v>62</v>
      </c>
      <c r="O6" s="106" t="s">
        <v>63</v>
      </c>
      <c r="P6" s="107" t="s">
        <v>59</v>
      </c>
    </row>
    <row r="7" spans="5:10" ht="14.25" thickBot="1">
      <c r="E7" s="108">
        <v>905</v>
      </c>
      <c r="J7" s="2" t="s">
        <v>79</v>
      </c>
    </row>
    <row r="8" spans="1:16" ht="13.5">
      <c r="A8" s="25" t="s">
        <v>1</v>
      </c>
      <c r="C8" s="26"/>
      <c r="D8" s="27"/>
      <c r="E8" s="27">
        <v>0</v>
      </c>
      <c r="F8" s="33">
        <f>SUM(C8:E8)</f>
        <v>0</v>
      </c>
      <c r="H8" s="26"/>
      <c r="I8" s="27"/>
      <c r="J8" s="27"/>
      <c r="K8" s="33">
        <f>SUM(H8:J8)</f>
        <v>0</v>
      </c>
      <c r="M8" s="26">
        <f>C8-H8</f>
        <v>0</v>
      </c>
      <c r="N8" s="27">
        <f aca="true" t="shared" si="0" ref="N8:O23">D8-I8</f>
        <v>0</v>
      </c>
      <c r="O8" s="27">
        <f t="shared" si="0"/>
        <v>0</v>
      </c>
      <c r="P8" s="33">
        <f>SUM(M8:O8)</f>
        <v>0</v>
      </c>
    </row>
    <row r="9" spans="1:16" ht="13.5">
      <c r="A9" s="34" t="s">
        <v>2</v>
      </c>
      <c r="C9" s="35"/>
      <c r="D9" s="6"/>
      <c r="E9" s="6">
        <v>0</v>
      </c>
      <c r="F9" s="38">
        <f aca="true" t="shared" si="1" ref="F9:F65">SUM(C9:E9)</f>
        <v>0</v>
      </c>
      <c r="H9" s="35"/>
      <c r="I9" s="6"/>
      <c r="J9" s="6"/>
      <c r="K9" s="38">
        <f aca="true" t="shared" si="2" ref="K9:K65">SUM(H9:J9)</f>
        <v>0</v>
      </c>
      <c r="M9" s="35">
        <f aca="true" t="shared" si="3" ref="M9:O65">C9-H9</f>
        <v>0</v>
      </c>
      <c r="N9" s="6">
        <f t="shared" si="0"/>
        <v>0</v>
      </c>
      <c r="O9" s="6">
        <f t="shared" si="0"/>
        <v>0</v>
      </c>
      <c r="P9" s="38">
        <f aca="true" t="shared" si="4" ref="P9:P65">SUM(M9:O9)</f>
        <v>0</v>
      </c>
    </row>
    <row r="10" spans="1:16" ht="13.5">
      <c r="A10" s="34" t="s">
        <v>3</v>
      </c>
      <c r="C10" s="35"/>
      <c r="D10" s="6"/>
      <c r="E10" s="6">
        <v>0</v>
      </c>
      <c r="F10" s="38">
        <f t="shared" si="1"/>
        <v>0</v>
      </c>
      <c r="H10" s="35"/>
      <c r="I10" s="6"/>
      <c r="J10" s="6"/>
      <c r="K10" s="38">
        <f t="shared" si="2"/>
        <v>0</v>
      </c>
      <c r="M10" s="35">
        <f t="shared" si="3"/>
        <v>0</v>
      </c>
      <c r="N10" s="6">
        <f t="shared" si="0"/>
        <v>0</v>
      </c>
      <c r="O10" s="6">
        <f t="shared" si="0"/>
        <v>0</v>
      </c>
      <c r="P10" s="38">
        <f t="shared" si="4"/>
        <v>0</v>
      </c>
    </row>
    <row r="11" spans="1:16" ht="13.5">
      <c r="A11" s="34" t="s">
        <v>4</v>
      </c>
      <c r="C11" s="35"/>
      <c r="D11" s="6"/>
      <c r="E11" s="6">
        <v>0</v>
      </c>
      <c r="F11" s="38">
        <f t="shared" si="1"/>
        <v>0</v>
      </c>
      <c r="H11" s="35"/>
      <c r="I11" s="6"/>
      <c r="J11" s="6"/>
      <c r="K11" s="38">
        <f t="shared" si="2"/>
        <v>0</v>
      </c>
      <c r="M11" s="35">
        <f t="shared" si="3"/>
        <v>0</v>
      </c>
      <c r="N11" s="6">
        <f t="shared" si="0"/>
        <v>0</v>
      </c>
      <c r="O11" s="6">
        <f t="shared" si="0"/>
        <v>0</v>
      </c>
      <c r="P11" s="38">
        <f t="shared" si="4"/>
        <v>0</v>
      </c>
    </row>
    <row r="12" spans="1:16" ht="13.5">
      <c r="A12" s="34" t="s">
        <v>5</v>
      </c>
      <c r="C12" s="35"/>
      <c r="D12" s="6"/>
      <c r="E12" s="6">
        <v>0</v>
      </c>
      <c r="F12" s="38">
        <f t="shared" si="1"/>
        <v>0</v>
      </c>
      <c r="H12" s="35"/>
      <c r="I12" s="6"/>
      <c r="J12" s="6"/>
      <c r="K12" s="38">
        <f t="shared" si="2"/>
        <v>0</v>
      </c>
      <c r="M12" s="35">
        <f t="shared" si="3"/>
        <v>0</v>
      </c>
      <c r="N12" s="6">
        <f t="shared" si="0"/>
        <v>0</v>
      </c>
      <c r="O12" s="6">
        <f t="shared" si="0"/>
        <v>0</v>
      </c>
      <c r="P12" s="38">
        <f t="shared" si="4"/>
        <v>0</v>
      </c>
    </row>
    <row r="13" spans="1:16" ht="13.5">
      <c r="A13" s="34" t="s">
        <v>6</v>
      </c>
      <c r="C13" s="35"/>
      <c r="D13" s="6"/>
      <c r="E13" s="6">
        <v>0</v>
      </c>
      <c r="F13" s="38">
        <f t="shared" si="1"/>
        <v>0</v>
      </c>
      <c r="H13" s="35"/>
      <c r="I13" s="6"/>
      <c r="J13" s="6"/>
      <c r="K13" s="38">
        <f t="shared" si="2"/>
        <v>0</v>
      </c>
      <c r="M13" s="35">
        <f t="shared" si="3"/>
        <v>0</v>
      </c>
      <c r="N13" s="6">
        <f t="shared" si="0"/>
        <v>0</v>
      </c>
      <c r="O13" s="6">
        <f t="shared" si="0"/>
        <v>0</v>
      </c>
      <c r="P13" s="38">
        <f t="shared" si="4"/>
        <v>0</v>
      </c>
    </row>
    <row r="14" spans="1:16" ht="13.5">
      <c r="A14" s="34" t="s">
        <v>7</v>
      </c>
      <c r="C14" s="35"/>
      <c r="D14" s="6"/>
      <c r="E14" s="6">
        <v>-6652</v>
      </c>
      <c r="F14" s="38">
        <f t="shared" si="1"/>
        <v>-6652</v>
      </c>
      <c r="H14" s="35"/>
      <c r="I14" s="6"/>
      <c r="J14" s="6">
        <v>-6652</v>
      </c>
      <c r="K14" s="38">
        <f t="shared" si="2"/>
        <v>-6652</v>
      </c>
      <c r="M14" s="35">
        <f t="shared" si="3"/>
        <v>0</v>
      </c>
      <c r="N14" s="6">
        <f t="shared" si="0"/>
        <v>0</v>
      </c>
      <c r="O14" s="6">
        <f t="shared" si="0"/>
        <v>0</v>
      </c>
      <c r="P14" s="38">
        <f t="shared" si="4"/>
        <v>0</v>
      </c>
    </row>
    <row r="15" spans="1:16" ht="13.5">
      <c r="A15" s="34" t="s">
        <v>8</v>
      </c>
      <c r="C15" s="35"/>
      <c r="D15" s="6"/>
      <c r="E15" s="6">
        <v>0</v>
      </c>
      <c r="F15" s="38">
        <f t="shared" si="1"/>
        <v>0</v>
      </c>
      <c r="H15" s="35"/>
      <c r="I15" s="6"/>
      <c r="J15" s="6"/>
      <c r="K15" s="38">
        <f t="shared" si="2"/>
        <v>0</v>
      </c>
      <c r="M15" s="35">
        <f t="shared" si="3"/>
        <v>0</v>
      </c>
      <c r="N15" s="6">
        <f t="shared" si="0"/>
        <v>0</v>
      </c>
      <c r="O15" s="6">
        <f t="shared" si="0"/>
        <v>0</v>
      </c>
      <c r="P15" s="38">
        <f t="shared" si="4"/>
        <v>0</v>
      </c>
    </row>
    <row r="16" spans="1:16" ht="13.5">
      <c r="A16" s="34" t="s">
        <v>9</v>
      </c>
      <c r="C16" s="35"/>
      <c r="D16" s="6"/>
      <c r="E16" s="6">
        <v>0</v>
      </c>
      <c r="F16" s="38">
        <f t="shared" si="1"/>
        <v>0</v>
      </c>
      <c r="H16" s="35"/>
      <c r="I16" s="6"/>
      <c r="J16" s="6"/>
      <c r="K16" s="38">
        <f t="shared" si="2"/>
        <v>0</v>
      </c>
      <c r="M16" s="35">
        <f t="shared" si="3"/>
        <v>0</v>
      </c>
      <c r="N16" s="6">
        <f t="shared" si="0"/>
        <v>0</v>
      </c>
      <c r="O16" s="6">
        <f t="shared" si="0"/>
        <v>0</v>
      </c>
      <c r="P16" s="38">
        <f t="shared" si="4"/>
        <v>0</v>
      </c>
    </row>
    <row r="17" spans="1:16" ht="13.5">
      <c r="A17" s="34" t="s">
        <v>10</v>
      </c>
      <c r="C17" s="35"/>
      <c r="D17" s="6"/>
      <c r="E17" s="6">
        <v>0</v>
      </c>
      <c r="F17" s="38">
        <f t="shared" si="1"/>
        <v>0</v>
      </c>
      <c r="H17" s="35"/>
      <c r="I17" s="6"/>
      <c r="J17" s="6"/>
      <c r="K17" s="38">
        <f t="shared" si="2"/>
        <v>0</v>
      </c>
      <c r="M17" s="35">
        <f t="shared" si="3"/>
        <v>0</v>
      </c>
      <c r="N17" s="6">
        <f t="shared" si="0"/>
        <v>0</v>
      </c>
      <c r="O17" s="6">
        <f t="shared" si="0"/>
        <v>0</v>
      </c>
      <c r="P17" s="38">
        <f t="shared" si="4"/>
        <v>0</v>
      </c>
    </row>
    <row r="18" spans="1:16" ht="13.5">
      <c r="A18" s="34" t="s">
        <v>11</v>
      </c>
      <c r="C18" s="35"/>
      <c r="D18" s="6"/>
      <c r="E18" s="6">
        <v>0</v>
      </c>
      <c r="F18" s="38">
        <f t="shared" si="1"/>
        <v>0</v>
      </c>
      <c r="H18" s="35"/>
      <c r="I18" s="6"/>
      <c r="J18" s="6"/>
      <c r="K18" s="38">
        <f t="shared" si="2"/>
        <v>0</v>
      </c>
      <c r="M18" s="35">
        <f t="shared" si="3"/>
        <v>0</v>
      </c>
      <c r="N18" s="6">
        <f t="shared" si="0"/>
        <v>0</v>
      </c>
      <c r="O18" s="6">
        <f t="shared" si="0"/>
        <v>0</v>
      </c>
      <c r="P18" s="38">
        <f t="shared" si="4"/>
        <v>0</v>
      </c>
    </row>
    <row r="19" spans="1:16" ht="13.5">
      <c r="A19" s="34" t="s">
        <v>12</v>
      </c>
      <c r="C19" s="35"/>
      <c r="D19" s="6"/>
      <c r="E19" s="6">
        <v>0</v>
      </c>
      <c r="F19" s="38">
        <f t="shared" si="1"/>
        <v>0</v>
      </c>
      <c r="H19" s="35"/>
      <c r="I19" s="6"/>
      <c r="J19" s="6"/>
      <c r="K19" s="38">
        <f t="shared" si="2"/>
        <v>0</v>
      </c>
      <c r="M19" s="35">
        <f t="shared" si="3"/>
        <v>0</v>
      </c>
      <c r="N19" s="6">
        <f t="shared" si="0"/>
        <v>0</v>
      </c>
      <c r="O19" s="6">
        <f t="shared" si="0"/>
        <v>0</v>
      </c>
      <c r="P19" s="38">
        <f t="shared" si="4"/>
        <v>0</v>
      </c>
    </row>
    <row r="20" spans="1:16" ht="13.5">
      <c r="A20" s="34" t="s">
        <v>13</v>
      </c>
      <c r="C20" s="35"/>
      <c r="D20" s="6"/>
      <c r="E20" s="6">
        <v>28430</v>
      </c>
      <c r="F20" s="38">
        <f t="shared" si="1"/>
        <v>28430</v>
      </c>
      <c r="H20" s="35"/>
      <c r="I20" s="6"/>
      <c r="J20" s="6"/>
      <c r="K20" s="38">
        <f t="shared" si="2"/>
        <v>0</v>
      </c>
      <c r="M20" s="35">
        <f t="shared" si="3"/>
        <v>0</v>
      </c>
      <c r="N20" s="6">
        <f t="shared" si="0"/>
        <v>0</v>
      </c>
      <c r="O20" s="6">
        <f t="shared" si="0"/>
        <v>28430</v>
      </c>
      <c r="P20" s="38">
        <f t="shared" si="4"/>
        <v>28430</v>
      </c>
    </row>
    <row r="21" spans="1:16" ht="13.5">
      <c r="A21" s="34" t="s">
        <v>14</v>
      </c>
      <c r="C21" s="35"/>
      <c r="D21" s="6"/>
      <c r="E21" s="6">
        <v>0</v>
      </c>
      <c r="F21" s="38">
        <f t="shared" si="1"/>
        <v>0</v>
      </c>
      <c r="H21" s="35"/>
      <c r="I21" s="6"/>
      <c r="J21" s="6"/>
      <c r="K21" s="38">
        <f t="shared" si="2"/>
        <v>0</v>
      </c>
      <c r="M21" s="35">
        <f t="shared" si="3"/>
        <v>0</v>
      </c>
      <c r="N21" s="6">
        <f t="shared" si="0"/>
        <v>0</v>
      </c>
      <c r="O21" s="6">
        <f t="shared" si="0"/>
        <v>0</v>
      </c>
      <c r="P21" s="38">
        <f t="shared" si="4"/>
        <v>0</v>
      </c>
    </row>
    <row r="22" spans="1:16" ht="13.5">
      <c r="A22" s="34" t="s">
        <v>15</v>
      </c>
      <c r="C22" s="35"/>
      <c r="D22" s="6"/>
      <c r="E22" s="6">
        <v>0</v>
      </c>
      <c r="F22" s="38">
        <f t="shared" si="1"/>
        <v>0</v>
      </c>
      <c r="H22" s="35"/>
      <c r="I22" s="6"/>
      <c r="J22" s="6"/>
      <c r="K22" s="38">
        <f t="shared" si="2"/>
        <v>0</v>
      </c>
      <c r="M22" s="35">
        <f t="shared" si="3"/>
        <v>0</v>
      </c>
      <c r="N22" s="6">
        <f t="shared" si="0"/>
        <v>0</v>
      </c>
      <c r="O22" s="6">
        <f t="shared" si="0"/>
        <v>0</v>
      </c>
      <c r="P22" s="38">
        <f t="shared" si="4"/>
        <v>0</v>
      </c>
    </row>
    <row r="23" spans="1:16" ht="13.5">
      <c r="A23" s="34" t="s">
        <v>16</v>
      </c>
      <c r="C23" s="35"/>
      <c r="D23" s="6"/>
      <c r="E23" s="6">
        <v>0</v>
      </c>
      <c r="F23" s="38">
        <f t="shared" si="1"/>
        <v>0</v>
      </c>
      <c r="H23" s="35"/>
      <c r="I23" s="6"/>
      <c r="J23" s="6"/>
      <c r="K23" s="38">
        <f t="shared" si="2"/>
        <v>0</v>
      </c>
      <c r="M23" s="35">
        <f t="shared" si="3"/>
        <v>0</v>
      </c>
      <c r="N23" s="6">
        <f t="shared" si="0"/>
        <v>0</v>
      </c>
      <c r="O23" s="6">
        <f t="shared" si="0"/>
        <v>0</v>
      </c>
      <c r="P23" s="38">
        <f t="shared" si="4"/>
        <v>0</v>
      </c>
    </row>
    <row r="24" spans="1:16" ht="13.5">
      <c r="A24" s="34" t="s">
        <v>17</v>
      </c>
      <c r="C24" s="35"/>
      <c r="D24" s="6"/>
      <c r="E24" s="6">
        <v>0</v>
      </c>
      <c r="F24" s="38">
        <f t="shared" si="1"/>
        <v>0</v>
      </c>
      <c r="H24" s="35"/>
      <c r="I24" s="6"/>
      <c r="J24" s="6"/>
      <c r="K24" s="38">
        <f t="shared" si="2"/>
        <v>0</v>
      </c>
      <c r="M24" s="35">
        <f t="shared" si="3"/>
        <v>0</v>
      </c>
      <c r="N24" s="6">
        <f t="shared" si="3"/>
        <v>0</v>
      </c>
      <c r="O24" s="6">
        <f t="shared" si="3"/>
        <v>0</v>
      </c>
      <c r="P24" s="38">
        <f t="shared" si="4"/>
        <v>0</v>
      </c>
    </row>
    <row r="25" spans="1:16" ht="13.5">
      <c r="A25" s="34" t="s">
        <v>18</v>
      </c>
      <c r="C25" s="35"/>
      <c r="D25" s="6"/>
      <c r="E25" s="6">
        <v>0</v>
      </c>
      <c r="F25" s="38">
        <f t="shared" si="1"/>
        <v>0</v>
      </c>
      <c r="H25" s="35"/>
      <c r="I25" s="6"/>
      <c r="J25" s="6"/>
      <c r="K25" s="38">
        <f t="shared" si="2"/>
        <v>0</v>
      </c>
      <c r="M25" s="35">
        <f t="shared" si="3"/>
        <v>0</v>
      </c>
      <c r="N25" s="6">
        <f t="shared" si="3"/>
        <v>0</v>
      </c>
      <c r="O25" s="6">
        <f t="shared" si="3"/>
        <v>0</v>
      </c>
      <c r="P25" s="38">
        <f t="shared" si="4"/>
        <v>0</v>
      </c>
    </row>
    <row r="26" spans="1:16" ht="13.5">
      <c r="A26" s="34" t="s">
        <v>19</v>
      </c>
      <c r="C26" s="35"/>
      <c r="D26" s="6"/>
      <c r="E26" s="6">
        <v>0</v>
      </c>
      <c r="F26" s="38">
        <f t="shared" si="1"/>
        <v>0</v>
      </c>
      <c r="H26" s="35"/>
      <c r="I26" s="6"/>
      <c r="J26" s="6"/>
      <c r="K26" s="38">
        <f t="shared" si="2"/>
        <v>0</v>
      </c>
      <c r="M26" s="35">
        <f t="shared" si="3"/>
        <v>0</v>
      </c>
      <c r="N26" s="6">
        <f t="shared" si="3"/>
        <v>0</v>
      </c>
      <c r="O26" s="6">
        <f t="shared" si="3"/>
        <v>0</v>
      </c>
      <c r="P26" s="38">
        <f t="shared" si="4"/>
        <v>0</v>
      </c>
    </row>
    <row r="27" spans="1:16" ht="13.5">
      <c r="A27" s="34" t="s">
        <v>20</v>
      </c>
      <c r="C27" s="35"/>
      <c r="D27" s="6"/>
      <c r="E27" s="6">
        <v>0</v>
      </c>
      <c r="F27" s="38">
        <f t="shared" si="1"/>
        <v>0</v>
      </c>
      <c r="H27" s="35"/>
      <c r="I27" s="6"/>
      <c r="J27" s="6"/>
      <c r="K27" s="38">
        <f t="shared" si="2"/>
        <v>0</v>
      </c>
      <c r="M27" s="35">
        <f t="shared" si="3"/>
        <v>0</v>
      </c>
      <c r="N27" s="6">
        <f t="shared" si="3"/>
        <v>0</v>
      </c>
      <c r="O27" s="6">
        <f t="shared" si="3"/>
        <v>0</v>
      </c>
      <c r="P27" s="38">
        <f t="shared" si="4"/>
        <v>0</v>
      </c>
    </row>
    <row r="28" spans="1:16" ht="13.5">
      <c r="A28" s="34" t="s">
        <v>21</v>
      </c>
      <c r="C28" s="35"/>
      <c r="D28" s="6"/>
      <c r="E28" s="6">
        <v>0</v>
      </c>
      <c r="F28" s="38">
        <f t="shared" si="1"/>
        <v>0</v>
      </c>
      <c r="H28" s="35"/>
      <c r="I28" s="6"/>
      <c r="J28" s="6"/>
      <c r="K28" s="38">
        <f t="shared" si="2"/>
        <v>0</v>
      </c>
      <c r="M28" s="35">
        <f t="shared" si="3"/>
        <v>0</v>
      </c>
      <c r="N28" s="6">
        <f t="shared" si="3"/>
        <v>0</v>
      </c>
      <c r="O28" s="6">
        <f t="shared" si="3"/>
        <v>0</v>
      </c>
      <c r="P28" s="38">
        <f t="shared" si="4"/>
        <v>0</v>
      </c>
    </row>
    <row r="29" spans="1:16" ht="13.5">
      <c r="A29" s="34" t="s">
        <v>22</v>
      </c>
      <c r="C29" s="35"/>
      <c r="D29" s="6"/>
      <c r="E29" s="6">
        <v>0</v>
      </c>
      <c r="F29" s="38">
        <f t="shared" si="1"/>
        <v>0</v>
      </c>
      <c r="H29" s="35"/>
      <c r="I29" s="6"/>
      <c r="J29" s="6"/>
      <c r="K29" s="38">
        <f t="shared" si="2"/>
        <v>0</v>
      </c>
      <c r="M29" s="35">
        <f t="shared" si="3"/>
        <v>0</v>
      </c>
      <c r="N29" s="6">
        <f t="shared" si="3"/>
        <v>0</v>
      </c>
      <c r="O29" s="6">
        <f t="shared" si="3"/>
        <v>0</v>
      </c>
      <c r="P29" s="38">
        <f t="shared" si="4"/>
        <v>0</v>
      </c>
    </row>
    <row r="30" spans="1:16" ht="13.5">
      <c r="A30" s="34" t="s">
        <v>23</v>
      </c>
      <c r="C30" s="35"/>
      <c r="D30" s="6"/>
      <c r="E30" s="6">
        <v>0</v>
      </c>
      <c r="F30" s="38">
        <f t="shared" si="1"/>
        <v>0</v>
      </c>
      <c r="H30" s="35"/>
      <c r="I30" s="6"/>
      <c r="J30" s="6"/>
      <c r="K30" s="38">
        <f t="shared" si="2"/>
        <v>0</v>
      </c>
      <c r="M30" s="35">
        <f t="shared" si="3"/>
        <v>0</v>
      </c>
      <c r="N30" s="6">
        <f t="shared" si="3"/>
        <v>0</v>
      </c>
      <c r="O30" s="6">
        <f t="shared" si="3"/>
        <v>0</v>
      </c>
      <c r="P30" s="38">
        <f t="shared" si="4"/>
        <v>0</v>
      </c>
    </row>
    <row r="31" spans="1:16" ht="13.5">
      <c r="A31" s="34" t="s">
        <v>24</v>
      </c>
      <c r="C31" s="35"/>
      <c r="D31" s="6"/>
      <c r="E31" s="6">
        <v>0</v>
      </c>
      <c r="F31" s="38">
        <f t="shared" si="1"/>
        <v>0</v>
      </c>
      <c r="H31" s="35"/>
      <c r="I31" s="6"/>
      <c r="J31" s="6"/>
      <c r="K31" s="38">
        <f t="shared" si="2"/>
        <v>0</v>
      </c>
      <c r="M31" s="35">
        <f t="shared" si="3"/>
        <v>0</v>
      </c>
      <c r="N31" s="6">
        <f t="shared" si="3"/>
        <v>0</v>
      </c>
      <c r="O31" s="6">
        <f t="shared" si="3"/>
        <v>0</v>
      </c>
      <c r="P31" s="38">
        <f t="shared" si="4"/>
        <v>0</v>
      </c>
    </row>
    <row r="32" spans="1:16" ht="13.5">
      <c r="A32" s="34" t="s">
        <v>25</v>
      </c>
      <c r="C32" s="35"/>
      <c r="D32" s="6"/>
      <c r="E32" s="6">
        <v>0</v>
      </c>
      <c r="F32" s="38">
        <f t="shared" si="1"/>
        <v>0</v>
      </c>
      <c r="H32" s="35"/>
      <c r="I32" s="6"/>
      <c r="J32" s="6"/>
      <c r="K32" s="38">
        <f t="shared" si="2"/>
        <v>0</v>
      </c>
      <c r="M32" s="35">
        <f t="shared" si="3"/>
        <v>0</v>
      </c>
      <c r="N32" s="6">
        <f t="shared" si="3"/>
        <v>0</v>
      </c>
      <c r="O32" s="6">
        <f t="shared" si="3"/>
        <v>0</v>
      </c>
      <c r="P32" s="38">
        <f t="shared" si="4"/>
        <v>0</v>
      </c>
    </row>
    <row r="33" spans="1:16" ht="13.5">
      <c r="A33" s="34" t="s">
        <v>26</v>
      </c>
      <c r="C33" s="35"/>
      <c r="D33" s="6"/>
      <c r="E33" s="6">
        <v>0</v>
      </c>
      <c r="F33" s="38">
        <f t="shared" si="1"/>
        <v>0</v>
      </c>
      <c r="H33" s="35"/>
      <c r="I33" s="6"/>
      <c r="J33" s="6"/>
      <c r="K33" s="38">
        <f t="shared" si="2"/>
        <v>0</v>
      </c>
      <c r="M33" s="35">
        <f t="shared" si="3"/>
        <v>0</v>
      </c>
      <c r="N33" s="6">
        <f t="shared" si="3"/>
        <v>0</v>
      </c>
      <c r="O33" s="6">
        <f t="shared" si="3"/>
        <v>0</v>
      </c>
      <c r="P33" s="38">
        <f t="shared" si="4"/>
        <v>0</v>
      </c>
    </row>
    <row r="34" spans="1:16" ht="13.5">
      <c r="A34" s="34" t="s">
        <v>27</v>
      </c>
      <c r="C34" s="35"/>
      <c r="D34" s="6"/>
      <c r="E34" s="6">
        <v>0</v>
      </c>
      <c r="F34" s="38">
        <f t="shared" si="1"/>
        <v>0</v>
      </c>
      <c r="H34" s="35"/>
      <c r="I34" s="6"/>
      <c r="J34" s="6"/>
      <c r="K34" s="38">
        <f t="shared" si="2"/>
        <v>0</v>
      </c>
      <c r="M34" s="35">
        <f t="shared" si="3"/>
        <v>0</v>
      </c>
      <c r="N34" s="6">
        <f t="shared" si="3"/>
        <v>0</v>
      </c>
      <c r="O34" s="6">
        <f t="shared" si="3"/>
        <v>0</v>
      </c>
      <c r="P34" s="38">
        <f t="shared" si="4"/>
        <v>0</v>
      </c>
    </row>
    <row r="35" spans="1:16" ht="13.5">
      <c r="A35" s="34" t="s">
        <v>28</v>
      </c>
      <c r="C35" s="35"/>
      <c r="D35" s="6"/>
      <c r="E35" s="6">
        <v>0</v>
      </c>
      <c r="F35" s="38">
        <f t="shared" si="1"/>
        <v>0</v>
      </c>
      <c r="H35" s="35"/>
      <c r="I35" s="6"/>
      <c r="J35" s="6"/>
      <c r="K35" s="38">
        <f t="shared" si="2"/>
        <v>0</v>
      </c>
      <c r="M35" s="35">
        <f t="shared" si="3"/>
        <v>0</v>
      </c>
      <c r="N35" s="6">
        <f t="shared" si="3"/>
        <v>0</v>
      </c>
      <c r="O35" s="6">
        <f t="shared" si="3"/>
        <v>0</v>
      </c>
      <c r="P35" s="38">
        <f t="shared" si="4"/>
        <v>0</v>
      </c>
    </row>
    <row r="36" spans="1:16" ht="13.5">
      <c r="A36" s="34" t="s">
        <v>29</v>
      </c>
      <c r="C36" s="35"/>
      <c r="D36" s="6"/>
      <c r="E36" s="6">
        <v>0</v>
      </c>
      <c r="F36" s="38">
        <f t="shared" si="1"/>
        <v>0</v>
      </c>
      <c r="H36" s="35"/>
      <c r="I36" s="6"/>
      <c r="J36" s="6"/>
      <c r="K36" s="38">
        <f t="shared" si="2"/>
        <v>0</v>
      </c>
      <c r="M36" s="35">
        <f t="shared" si="3"/>
        <v>0</v>
      </c>
      <c r="N36" s="6">
        <f t="shared" si="3"/>
        <v>0</v>
      </c>
      <c r="O36" s="6">
        <f t="shared" si="3"/>
        <v>0</v>
      </c>
      <c r="P36" s="38">
        <f t="shared" si="4"/>
        <v>0</v>
      </c>
    </row>
    <row r="37" spans="1:16" ht="13.5">
      <c r="A37" s="34" t="s">
        <v>30</v>
      </c>
      <c r="C37" s="35"/>
      <c r="D37" s="6"/>
      <c r="E37" s="6">
        <v>0</v>
      </c>
      <c r="F37" s="38">
        <f t="shared" si="1"/>
        <v>0</v>
      </c>
      <c r="H37" s="35"/>
      <c r="I37" s="6"/>
      <c r="J37" s="6"/>
      <c r="K37" s="38">
        <f t="shared" si="2"/>
        <v>0</v>
      </c>
      <c r="M37" s="35">
        <f t="shared" si="3"/>
        <v>0</v>
      </c>
      <c r="N37" s="6">
        <f t="shared" si="3"/>
        <v>0</v>
      </c>
      <c r="O37" s="6">
        <f t="shared" si="3"/>
        <v>0</v>
      </c>
      <c r="P37" s="38">
        <f t="shared" si="4"/>
        <v>0</v>
      </c>
    </row>
    <row r="38" spans="1:16" ht="13.5">
      <c r="A38" s="34" t="s">
        <v>31</v>
      </c>
      <c r="C38" s="35"/>
      <c r="D38" s="6"/>
      <c r="E38" s="6">
        <v>0</v>
      </c>
      <c r="F38" s="38">
        <f t="shared" si="1"/>
        <v>0</v>
      </c>
      <c r="H38" s="35"/>
      <c r="I38" s="6"/>
      <c r="J38" s="6"/>
      <c r="K38" s="38">
        <f t="shared" si="2"/>
        <v>0</v>
      </c>
      <c r="M38" s="35">
        <f t="shared" si="3"/>
        <v>0</v>
      </c>
      <c r="N38" s="6">
        <f t="shared" si="3"/>
        <v>0</v>
      </c>
      <c r="O38" s="6">
        <f t="shared" si="3"/>
        <v>0</v>
      </c>
      <c r="P38" s="38">
        <f t="shared" si="4"/>
        <v>0</v>
      </c>
    </row>
    <row r="39" spans="1:16" ht="13.5">
      <c r="A39" s="34" t="s">
        <v>32</v>
      </c>
      <c r="C39" s="35"/>
      <c r="D39" s="6"/>
      <c r="E39" s="6">
        <v>0</v>
      </c>
      <c r="F39" s="38">
        <f t="shared" si="1"/>
        <v>0</v>
      </c>
      <c r="H39" s="35"/>
      <c r="I39" s="6"/>
      <c r="J39" s="6"/>
      <c r="K39" s="38">
        <f t="shared" si="2"/>
        <v>0</v>
      </c>
      <c r="M39" s="35">
        <f t="shared" si="3"/>
        <v>0</v>
      </c>
      <c r="N39" s="6">
        <f t="shared" si="3"/>
        <v>0</v>
      </c>
      <c r="O39" s="6">
        <f t="shared" si="3"/>
        <v>0</v>
      </c>
      <c r="P39" s="38">
        <f t="shared" si="4"/>
        <v>0</v>
      </c>
    </row>
    <row r="40" spans="1:16" ht="13.5">
      <c r="A40" s="34" t="s">
        <v>33</v>
      </c>
      <c r="C40" s="35"/>
      <c r="D40" s="6"/>
      <c r="E40" s="6">
        <v>0</v>
      </c>
      <c r="F40" s="38">
        <f t="shared" si="1"/>
        <v>0</v>
      </c>
      <c r="H40" s="35"/>
      <c r="I40" s="6"/>
      <c r="J40" s="6"/>
      <c r="K40" s="38">
        <f t="shared" si="2"/>
        <v>0</v>
      </c>
      <c r="M40" s="35">
        <f t="shared" si="3"/>
        <v>0</v>
      </c>
      <c r="N40" s="6">
        <f t="shared" si="3"/>
        <v>0</v>
      </c>
      <c r="O40" s="6">
        <f t="shared" si="3"/>
        <v>0</v>
      </c>
      <c r="P40" s="38">
        <f t="shared" si="4"/>
        <v>0</v>
      </c>
    </row>
    <row r="41" spans="1:16" ht="13.5">
      <c r="A41" s="34" t="s">
        <v>34</v>
      </c>
      <c r="C41" s="35"/>
      <c r="D41" s="6"/>
      <c r="E41" s="6">
        <v>0</v>
      </c>
      <c r="F41" s="38">
        <f t="shared" si="1"/>
        <v>0</v>
      </c>
      <c r="H41" s="35"/>
      <c r="I41" s="6"/>
      <c r="J41" s="6"/>
      <c r="K41" s="38">
        <f t="shared" si="2"/>
        <v>0</v>
      </c>
      <c r="M41" s="35">
        <f t="shared" si="3"/>
        <v>0</v>
      </c>
      <c r="N41" s="6">
        <f t="shared" si="3"/>
        <v>0</v>
      </c>
      <c r="O41" s="6">
        <f t="shared" si="3"/>
        <v>0</v>
      </c>
      <c r="P41" s="38">
        <f t="shared" si="4"/>
        <v>0</v>
      </c>
    </row>
    <row r="42" spans="1:16" ht="13.5">
      <c r="A42" s="34" t="s">
        <v>35</v>
      </c>
      <c r="C42" s="35"/>
      <c r="D42" s="6"/>
      <c r="E42" s="6">
        <v>2036</v>
      </c>
      <c r="F42" s="38">
        <f t="shared" si="1"/>
        <v>2036</v>
      </c>
      <c r="H42" s="35"/>
      <c r="I42" s="6"/>
      <c r="J42" s="6"/>
      <c r="K42" s="38">
        <f t="shared" si="2"/>
        <v>0</v>
      </c>
      <c r="M42" s="35">
        <f t="shared" si="3"/>
        <v>0</v>
      </c>
      <c r="N42" s="6">
        <f t="shared" si="3"/>
        <v>0</v>
      </c>
      <c r="O42" s="6">
        <f t="shared" si="3"/>
        <v>2036</v>
      </c>
      <c r="P42" s="38">
        <f t="shared" si="4"/>
        <v>2036</v>
      </c>
    </row>
    <row r="43" spans="1:16" ht="13.5">
      <c r="A43" s="34" t="s">
        <v>36</v>
      </c>
      <c r="C43" s="35"/>
      <c r="D43" s="6"/>
      <c r="E43" s="6">
        <v>1158900</v>
      </c>
      <c r="F43" s="38">
        <f t="shared" si="1"/>
        <v>1158900</v>
      </c>
      <c r="H43" s="35"/>
      <c r="I43" s="6"/>
      <c r="J43" s="6">
        <v>1158900</v>
      </c>
      <c r="K43" s="38">
        <f t="shared" si="2"/>
        <v>1158900</v>
      </c>
      <c r="M43" s="35">
        <f t="shared" si="3"/>
        <v>0</v>
      </c>
      <c r="N43" s="6">
        <f t="shared" si="3"/>
        <v>0</v>
      </c>
      <c r="O43" s="6">
        <f t="shared" si="3"/>
        <v>0</v>
      </c>
      <c r="P43" s="38">
        <f t="shared" si="4"/>
        <v>0</v>
      </c>
    </row>
    <row r="44" spans="1:16" ht="13.5">
      <c r="A44" s="34" t="s">
        <v>37</v>
      </c>
      <c r="C44" s="35"/>
      <c r="D44" s="6"/>
      <c r="E44" s="6">
        <v>7531060</v>
      </c>
      <c r="F44" s="38">
        <f t="shared" si="1"/>
        <v>7531060</v>
      </c>
      <c r="H44" s="35"/>
      <c r="I44" s="6"/>
      <c r="J44" s="6">
        <v>5914826</v>
      </c>
      <c r="K44" s="38">
        <f t="shared" si="2"/>
        <v>5914826</v>
      </c>
      <c r="M44" s="35">
        <f t="shared" si="3"/>
        <v>0</v>
      </c>
      <c r="N44" s="6">
        <f t="shared" si="3"/>
        <v>0</v>
      </c>
      <c r="O44" s="6">
        <f t="shared" si="3"/>
        <v>1616234</v>
      </c>
      <c r="P44" s="38">
        <f t="shared" si="4"/>
        <v>1616234</v>
      </c>
    </row>
    <row r="45" spans="1:16" ht="13.5">
      <c r="A45" s="34" t="s">
        <v>38</v>
      </c>
      <c r="C45" s="35"/>
      <c r="D45" s="6"/>
      <c r="E45" s="6">
        <v>7961168</v>
      </c>
      <c r="F45" s="38">
        <f t="shared" si="1"/>
        <v>7961168</v>
      </c>
      <c r="H45" s="35"/>
      <c r="I45" s="6"/>
      <c r="J45" s="6">
        <v>7935678</v>
      </c>
      <c r="K45" s="38">
        <f t="shared" si="2"/>
        <v>7935678</v>
      </c>
      <c r="M45" s="35">
        <f t="shared" si="3"/>
        <v>0</v>
      </c>
      <c r="N45" s="6">
        <f t="shared" si="3"/>
        <v>0</v>
      </c>
      <c r="O45" s="6">
        <f t="shared" si="3"/>
        <v>25490</v>
      </c>
      <c r="P45" s="38">
        <f t="shared" si="4"/>
        <v>25490</v>
      </c>
    </row>
    <row r="46" spans="1:16" ht="13.5">
      <c r="A46" s="34" t="s">
        <v>39</v>
      </c>
      <c r="C46" s="35"/>
      <c r="D46" s="6"/>
      <c r="E46" s="6">
        <v>0</v>
      </c>
      <c r="F46" s="38">
        <f t="shared" si="1"/>
        <v>0</v>
      </c>
      <c r="H46" s="35"/>
      <c r="I46" s="6"/>
      <c r="J46" s="6"/>
      <c r="K46" s="38">
        <f t="shared" si="2"/>
        <v>0</v>
      </c>
      <c r="M46" s="35">
        <f t="shared" si="3"/>
        <v>0</v>
      </c>
      <c r="N46" s="6">
        <f t="shared" si="3"/>
        <v>0</v>
      </c>
      <c r="O46" s="6">
        <f t="shared" si="3"/>
        <v>0</v>
      </c>
      <c r="P46" s="38">
        <f t="shared" si="4"/>
        <v>0</v>
      </c>
    </row>
    <row r="47" spans="1:16" ht="13.5">
      <c r="A47" s="34" t="s">
        <v>40</v>
      </c>
      <c r="C47" s="35"/>
      <c r="D47" s="6"/>
      <c r="E47" s="6">
        <v>0</v>
      </c>
      <c r="F47" s="38">
        <f t="shared" si="1"/>
        <v>0</v>
      </c>
      <c r="H47" s="35"/>
      <c r="I47" s="6"/>
      <c r="J47" s="6"/>
      <c r="K47" s="38">
        <f t="shared" si="2"/>
        <v>0</v>
      </c>
      <c r="M47" s="35">
        <f t="shared" si="3"/>
        <v>0</v>
      </c>
      <c r="N47" s="6">
        <f t="shared" si="3"/>
        <v>0</v>
      </c>
      <c r="O47" s="6">
        <f t="shared" si="3"/>
        <v>0</v>
      </c>
      <c r="P47" s="38">
        <f t="shared" si="4"/>
        <v>0</v>
      </c>
    </row>
    <row r="48" spans="1:16" ht="13.5">
      <c r="A48" s="34" t="s">
        <v>41</v>
      </c>
      <c r="C48" s="35"/>
      <c r="D48" s="6"/>
      <c r="E48" s="6">
        <v>2096223</v>
      </c>
      <c r="F48" s="38">
        <f t="shared" si="1"/>
        <v>2096223</v>
      </c>
      <c r="H48" s="35"/>
      <c r="I48" s="6"/>
      <c r="J48" s="6">
        <v>2096223</v>
      </c>
      <c r="K48" s="38">
        <f t="shared" si="2"/>
        <v>2096223</v>
      </c>
      <c r="M48" s="35">
        <f t="shared" si="3"/>
        <v>0</v>
      </c>
      <c r="N48" s="6">
        <f t="shared" si="3"/>
        <v>0</v>
      </c>
      <c r="O48" s="6">
        <f t="shared" si="3"/>
        <v>0</v>
      </c>
      <c r="P48" s="38">
        <f t="shared" si="4"/>
        <v>0</v>
      </c>
    </row>
    <row r="49" spans="1:16" ht="13.5">
      <c r="A49" s="34" t="s">
        <v>42</v>
      </c>
      <c r="C49" s="35"/>
      <c r="D49" s="6"/>
      <c r="E49" s="6">
        <v>0</v>
      </c>
      <c r="F49" s="38">
        <f t="shared" si="1"/>
        <v>0</v>
      </c>
      <c r="H49" s="35"/>
      <c r="I49" s="6"/>
      <c r="J49" s="6"/>
      <c r="K49" s="38">
        <f t="shared" si="2"/>
        <v>0</v>
      </c>
      <c r="M49" s="35">
        <f t="shared" si="3"/>
        <v>0</v>
      </c>
      <c r="N49" s="6">
        <f t="shared" si="3"/>
        <v>0</v>
      </c>
      <c r="O49" s="6">
        <f t="shared" si="3"/>
        <v>0</v>
      </c>
      <c r="P49" s="38">
        <f t="shared" si="4"/>
        <v>0</v>
      </c>
    </row>
    <row r="50" spans="1:16" ht="13.5">
      <c r="A50" s="34" t="s">
        <v>43</v>
      </c>
      <c r="C50" s="35"/>
      <c r="D50" s="6"/>
      <c r="E50" s="6">
        <v>0</v>
      </c>
      <c r="F50" s="38">
        <f t="shared" si="1"/>
        <v>0</v>
      </c>
      <c r="H50" s="35"/>
      <c r="I50" s="6"/>
      <c r="J50" s="6"/>
      <c r="K50" s="38">
        <f t="shared" si="2"/>
        <v>0</v>
      </c>
      <c r="M50" s="35">
        <f t="shared" si="3"/>
        <v>0</v>
      </c>
      <c r="N50" s="6">
        <f t="shared" si="3"/>
        <v>0</v>
      </c>
      <c r="O50" s="6">
        <f t="shared" si="3"/>
        <v>0</v>
      </c>
      <c r="P50" s="38">
        <f t="shared" si="4"/>
        <v>0</v>
      </c>
    </row>
    <row r="51" spans="1:16" ht="13.5">
      <c r="A51" s="34" t="s">
        <v>44</v>
      </c>
      <c r="C51" s="35"/>
      <c r="D51" s="6"/>
      <c r="E51" s="6">
        <v>0</v>
      </c>
      <c r="F51" s="38">
        <f t="shared" si="1"/>
        <v>0</v>
      </c>
      <c r="H51" s="35"/>
      <c r="I51" s="6"/>
      <c r="J51" s="6"/>
      <c r="K51" s="38">
        <f t="shared" si="2"/>
        <v>0</v>
      </c>
      <c r="M51" s="35">
        <f t="shared" si="3"/>
        <v>0</v>
      </c>
      <c r="N51" s="6">
        <f t="shared" si="3"/>
        <v>0</v>
      </c>
      <c r="O51" s="6">
        <f t="shared" si="3"/>
        <v>0</v>
      </c>
      <c r="P51" s="38">
        <f t="shared" si="4"/>
        <v>0</v>
      </c>
    </row>
    <row r="52" spans="1:16" ht="13.5">
      <c r="A52" s="34" t="s">
        <v>45</v>
      </c>
      <c r="C52" s="35"/>
      <c r="D52" s="6"/>
      <c r="E52" s="6">
        <v>0</v>
      </c>
      <c r="F52" s="38">
        <f t="shared" si="1"/>
        <v>0</v>
      </c>
      <c r="H52" s="35"/>
      <c r="I52" s="6"/>
      <c r="J52" s="6"/>
      <c r="K52" s="38">
        <f t="shared" si="2"/>
        <v>0</v>
      </c>
      <c r="M52" s="35">
        <f t="shared" si="3"/>
        <v>0</v>
      </c>
      <c r="N52" s="6">
        <f t="shared" si="3"/>
        <v>0</v>
      </c>
      <c r="O52" s="6">
        <f t="shared" si="3"/>
        <v>0</v>
      </c>
      <c r="P52" s="38">
        <f t="shared" si="4"/>
        <v>0</v>
      </c>
    </row>
    <row r="53" spans="1:16" ht="13.5">
      <c r="A53" s="34" t="s">
        <v>46</v>
      </c>
      <c r="C53" s="35"/>
      <c r="D53" s="6"/>
      <c r="E53" s="6">
        <v>0</v>
      </c>
      <c r="F53" s="38">
        <f t="shared" si="1"/>
        <v>0</v>
      </c>
      <c r="H53" s="35"/>
      <c r="I53" s="6"/>
      <c r="J53" s="6"/>
      <c r="K53" s="38">
        <f t="shared" si="2"/>
        <v>0</v>
      </c>
      <c r="M53" s="35">
        <f t="shared" si="3"/>
        <v>0</v>
      </c>
      <c r="N53" s="6">
        <f t="shared" si="3"/>
        <v>0</v>
      </c>
      <c r="O53" s="6">
        <f t="shared" si="3"/>
        <v>0</v>
      </c>
      <c r="P53" s="38">
        <f t="shared" si="4"/>
        <v>0</v>
      </c>
    </row>
    <row r="54" spans="1:16" ht="13.5">
      <c r="A54" s="34" t="s">
        <v>47</v>
      </c>
      <c r="C54" s="35"/>
      <c r="D54" s="6"/>
      <c r="E54" s="6">
        <v>0</v>
      </c>
      <c r="F54" s="38">
        <f t="shared" si="1"/>
        <v>0</v>
      </c>
      <c r="H54" s="35"/>
      <c r="I54" s="6"/>
      <c r="J54" s="6"/>
      <c r="K54" s="38">
        <f t="shared" si="2"/>
        <v>0</v>
      </c>
      <c r="M54" s="35">
        <f t="shared" si="3"/>
        <v>0</v>
      </c>
      <c r="N54" s="6">
        <f t="shared" si="3"/>
        <v>0</v>
      </c>
      <c r="O54" s="6">
        <f t="shared" si="3"/>
        <v>0</v>
      </c>
      <c r="P54" s="38">
        <f t="shared" si="4"/>
        <v>0</v>
      </c>
    </row>
    <row r="55" spans="1:16" ht="13.5">
      <c r="A55" s="34" t="s">
        <v>48</v>
      </c>
      <c r="C55" s="35"/>
      <c r="D55" s="6"/>
      <c r="E55" s="6">
        <v>0</v>
      </c>
      <c r="F55" s="38">
        <f t="shared" si="1"/>
        <v>0</v>
      </c>
      <c r="H55" s="35"/>
      <c r="I55" s="6"/>
      <c r="J55" s="6"/>
      <c r="K55" s="38">
        <f t="shared" si="2"/>
        <v>0</v>
      </c>
      <c r="M55" s="35">
        <f t="shared" si="3"/>
        <v>0</v>
      </c>
      <c r="N55" s="6">
        <f t="shared" si="3"/>
        <v>0</v>
      </c>
      <c r="O55" s="6">
        <f t="shared" si="3"/>
        <v>0</v>
      </c>
      <c r="P55" s="38">
        <f t="shared" si="4"/>
        <v>0</v>
      </c>
    </row>
    <row r="56" spans="1:16" ht="13.5">
      <c r="A56" s="34" t="s">
        <v>49</v>
      </c>
      <c r="C56" s="35"/>
      <c r="D56" s="6"/>
      <c r="E56" s="6">
        <v>0</v>
      </c>
      <c r="F56" s="38">
        <f t="shared" si="1"/>
        <v>0</v>
      </c>
      <c r="H56" s="35"/>
      <c r="I56" s="6"/>
      <c r="J56" s="6"/>
      <c r="K56" s="38">
        <f t="shared" si="2"/>
        <v>0</v>
      </c>
      <c r="M56" s="35">
        <f t="shared" si="3"/>
        <v>0</v>
      </c>
      <c r="N56" s="6">
        <f t="shared" si="3"/>
        <v>0</v>
      </c>
      <c r="O56" s="6">
        <f t="shared" si="3"/>
        <v>0</v>
      </c>
      <c r="P56" s="38">
        <f t="shared" si="4"/>
        <v>0</v>
      </c>
    </row>
    <row r="57" spans="1:16" ht="13.5">
      <c r="A57" s="34" t="s">
        <v>50</v>
      </c>
      <c r="C57" s="35"/>
      <c r="D57" s="6"/>
      <c r="E57" s="6">
        <v>5889404</v>
      </c>
      <c r="F57" s="38">
        <f t="shared" si="1"/>
        <v>5889404</v>
      </c>
      <c r="H57" s="35"/>
      <c r="I57" s="6"/>
      <c r="J57" s="6">
        <v>4690334</v>
      </c>
      <c r="K57" s="38">
        <f t="shared" si="2"/>
        <v>4690334</v>
      </c>
      <c r="M57" s="35">
        <f t="shared" si="3"/>
        <v>0</v>
      </c>
      <c r="N57" s="6">
        <f t="shared" si="3"/>
        <v>0</v>
      </c>
      <c r="O57" s="6">
        <f t="shared" si="3"/>
        <v>1199070</v>
      </c>
      <c r="P57" s="38">
        <f t="shared" si="4"/>
        <v>1199070</v>
      </c>
    </row>
    <row r="58" spans="1:16" ht="13.5">
      <c r="A58" s="34" t="s">
        <v>51</v>
      </c>
      <c r="C58" s="35"/>
      <c r="D58" s="6"/>
      <c r="E58" s="6">
        <v>0</v>
      </c>
      <c r="F58" s="38">
        <f t="shared" si="1"/>
        <v>0</v>
      </c>
      <c r="H58" s="35"/>
      <c r="I58" s="6"/>
      <c r="J58" s="6"/>
      <c r="K58" s="38">
        <f t="shared" si="2"/>
        <v>0</v>
      </c>
      <c r="M58" s="35">
        <f t="shared" si="3"/>
        <v>0</v>
      </c>
      <c r="N58" s="6">
        <f t="shared" si="3"/>
        <v>0</v>
      </c>
      <c r="O58" s="6">
        <f t="shared" si="3"/>
        <v>0</v>
      </c>
      <c r="P58" s="38">
        <f t="shared" si="4"/>
        <v>0</v>
      </c>
    </row>
    <row r="59" spans="1:16" ht="13.5">
      <c r="A59" s="34" t="s">
        <v>52</v>
      </c>
      <c r="C59" s="35"/>
      <c r="D59" s="6"/>
      <c r="E59" s="6">
        <v>0</v>
      </c>
      <c r="F59" s="38">
        <f t="shared" si="1"/>
        <v>0</v>
      </c>
      <c r="H59" s="35"/>
      <c r="I59" s="6"/>
      <c r="J59" s="6"/>
      <c r="K59" s="38">
        <f t="shared" si="2"/>
        <v>0</v>
      </c>
      <c r="M59" s="35">
        <f t="shared" si="3"/>
        <v>0</v>
      </c>
      <c r="N59" s="6">
        <f t="shared" si="3"/>
        <v>0</v>
      </c>
      <c r="O59" s="6">
        <f t="shared" si="3"/>
        <v>0</v>
      </c>
      <c r="P59" s="38">
        <f t="shared" si="4"/>
        <v>0</v>
      </c>
    </row>
    <row r="60" spans="1:16" ht="13.5">
      <c r="A60" s="34" t="s">
        <v>53</v>
      </c>
      <c r="C60" s="35"/>
      <c r="D60" s="6"/>
      <c r="E60" s="6">
        <v>0</v>
      </c>
      <c r="F60" s="38">
        <f t="shared" si="1"/>
        <v>0</v>
      </c>
      <c r="H60" s="35"/>
      <c r="I60" s="6"/>
      <c r="J60" s="6"/>
      <c r="K60" s="38">
        <f t="shared" si="2"/>
        <v>0</v>
      </c>
      <c r="M60" s="35">
        <f t="shared" si="3"/>
        <v>0</v>
      </c>
      <c r="N60" s="6">
        <f t="shared" si="3"/>
        <v>0</v>
      </c>
      <c r="O60" s="6">
        <f t="shared" si="3"/>
        <v>0</v>
      </c>
      <c r="P60" s="38">
        <f t="shared" si="4"/>
        <v>0</v>
      </c>
    </row>
    <row r="61" spans="1:16" ht="13.5">
      <c r="A61" s="34" t="s">
        <v>54</v>
      </c>
      <c r="C61" s="35"/>
      <c r="D61" s="6"/>
      <c r="E61" s="6">
        <v>0</v>
      </c>
      <c r="F61" s="38">
        <f t="shared" si="1"/>
        <v>0</v>
      </c>
      <c r="H61" s="35"/>
      <c r="I61" s="6"/>
      <c r="J61" s="6"/>
      <c r="K61" s="38">
        <f t="shared" si="2"/>
        <v>0</v>
      </c>
      <c r="M61" s="35">
        <f t="shared" si="3"/>
        <v>0</v>
      </c>
      <c r="N61" s="6">
        <f t="shared" si="3"/>
        <v>0</v>
      </c>
      <c r="O61" s="6">
        <f t="shared" si="3"/>
        <v>0</v>
      </c>
      <c r="P61" s="38">
        <f t="shared" si="4"/>
        <v>0</v>
      </c>
    </row>
    <row r="62" spans="1:16" ht="13.5">
      <c r="A62" s="34" t="s">
        <v>55</v>
      </c>
      <c r="C62" s="35"/>
      <c r="D62" s="6"/>
      <c r="E62" s="6">
        <v>0</v>
      </c>
      <c r="F62" s="38">
        <f t="shared" si="1"/>
        <v>0</v>
      </c>
      <c r="H62" s="35"/>
      <c r="I62" s="6"/>
      <c r="J62" s="6"/>
      <c r="K62" s="38">
        <f t="shared" si="2"/>
        <v>0</v>
      </c>
      <c r="M62" s="35">
        <f t="shared" si="3"/>
        <v>0</v>
      </c>
      <c r="N62" s="6">
        <f t="shared" si="3"/>
        <v>0</v>
      </c>
      <c r="O62" s="6">
        <f t="shared" si="3"/>
        <v>0</v>
      </c>
      <c r="P62" s="38">
        <f t="shared" si="4"/>
        <v>0</v>
      </c>
    </row>
    <row r="63" spans="1:16" ht="13.5">
      <c r="A63" s="34" t="s">
        <v>56</v>
      </c>
      <c r="C63" s="35"/>
      <c r="D63" s="6"/>
      <c r="E63" s="6">
        <v>0</v>
      </c>
      <c r="F63" s="38">
        <f t="shared" si="1"/>
        <v>0</v>
      </c>
      <c r="H63" s="35"/>
      <c r="I63" s="6"/>
      <c r="J63" s="6"/>
      <c r="K63" s="38">
        <f t="shared" si="2"/>
        <v>0</v>
      </c>
      <c r="M63" s="35">
        <f t="shared" si="3"/>
        <v>0</v>
      </c>
      <c r="N63" s="6">
        <f t="shared" si="3"/>
        <v>0</v>
      </c>
      <c r="O63" s="6">
        <f t="shared" si="3"/>
        <v>0</v>
      </c>
      <c r="P63" s="38">
        <f t="shared" si="4"/>
        <v>0</v>
      </c>
    </row>
    <row r="64" spans="1:16" ht="13.5">
      <c r="A64" s="34" t="s">
        <v>57</v>
      </c>
      <c r="C64" s="35"/>
      <c r="D64" s="6"/>
      <c r="E64" s="6">
        <v>0</v>
      </c>
      <c r="F64" s="38">
        <f t="shared" si="1"/>
        <v>0</v>
      </c>
      <c r="H64" s="35"/>
      <c r="I64" s="6"/>
      <c r="J64" s="6"/>
      <c r="K64" s="38">
        <f t="shared" si="2"/>
        <v>0</v>
      </c>
      <c r="M64" s="35">
        <f t="shared" si="3"/>
        <v>0</v>
      </c>
      <c r="N64" s="6">
        <f t="shared" si="3"/>
        <v>0</v>
      </c>
      <c r="O64" s="6">
        <f t="shared" si="3"/>
        <v>0</v>
      </c>
      <c r="P64" s="38">
        <f t="shared" si="4"/>
        <v>0</v>
      </c>
    </row>
    <row r="65" spans="1:16" ht="13.5">
      <c r="A65" s="34" t="s">
        <v>58</v>
      </c>
      <c r="C65" s="35"/>
      <c r="D65" s="6"/>
      <c r="E65" s="6">
        <v>0</v>
      </c>
      <c r="F65" s="38">
        <f t="shared" si="1"/>
        <v>0</v>
      </c>
      <c r="H65" s="35"/>
      <c r="I65" s="6"/>
      <c r="J65" s="6"/>
      <c r="K65" s="38">
        <f t="shared" si="2"/>
        <v>0</v>
      </c>
      <c r="M65" s="35">
        <f t="shared" si="3"/>
        <v>0</v>
      </c>
      <c r="N65" s="6">
        <f t="shared" si="3"/>
        <v>0</v>
      </c>
      <c r="O65" s="6">
        <f t="shared" si="3"/>
        <v>0</v>
      </c>
      <c r="P65" s="38">
        <f t="shared" si="4"/>
        <v>0</v>
      </c>
    </row>
    <row r="66" spans="1:16" ht="13.5">
      <c r="A66" s="34"/>
      <c r="C66" s="35"/>
      <c r="D66" s="6"/>
      <c r="E66" s="6"/>
      <c r="F66" s="38"/>
      <c r="H66" s="35"/>
      <c r="I66" s="6"/>
      <c r="J66" s="6"/>
      <c r="K66" s="38"/>
      <c r="M66" s="35"/>
      <c r="N66" s="6"/>
      <c r="O66" s="6"/>
      <c r="P66" s="38"/>
    </row>
    <row r="67" spans="1:16" ht="14.25" thickBot="1">
      <c r="A67" s="41" t="s">
        <v>59</v>
      </c>
      <c r="C67" s="42">
        <f>SUM(C8:C65)</f>
        <v>0</v>
      </c>
      <c r="D67" s="43">
        <f>SUM(D8:D65)</f>
        <v>0</v>
      </c>
      <c r="E67" s="43">
        <f>SUM(E8:E65)</f>
        <v>24660569</v>
      </c>
      <c r="F67" s="45">
        <f>SUM(F8:F65)</f>
        <v>24660569</v>
      </c>
      <c r="H67" s="42">
        <f>SUM(H8:H65)</f>
        <v>0</v>
      </c>
      <c r="I67" s="43">
        <f>SUM(I8:I65)</f>
        <v>0</v>
      </c>
      <c r="J67" s="43">
        <f>SUM(J8:J65)</f>
        <v>21789309</v>
      </c>
      <c r="K67" s="45">
        <f>SUM(K8:K65)</f>
        <v>21789309</v>
      </c>
      <c r="M67" s="42">
        <f>SUM(M8:M65)</f>
        <v>0</v>
      </c>
      <c r="N67" s="43">
        <f>SUM(N8:N65)</f>
        <v>0</v>
      </c>
      <c r="O67" s="43">
        <f>SUM(O8:O65)</f>
        <v>2871260</v>
      </c>
      <c r="P67" s="45">
        <f>SUM(P8:P65)</f>
        <v>2871260</v>
      </c>
    </row>
    <row r="68" ht="13.5">
      <c r="J68" s="3"/>
    </row>
    <row r="69" spans="1:16" ht="13.5">
      <c r="A69" s="109" t="s">
        <v>74</v>
      </c>
      <c r="C69" s="110"/>
      <c r="D69" s="7"/>
      <c r="P69" s="3"/>
    </row>
    <row r="70" spans="1:16" ht="13.5">
      <c r="A70" s="111">
        <v>905</v>
      </c>
      <c r="C70" s="7" t="s">
        <v>75</v>
      </c>
      <c r="P70" s="3"/>
    </row>
    <row r="71" spans="1:4" ht="13.5">
      <c r="A71" s="112" t="s">
        <v>76</v>
      </c>
      <c r="C71" s="113"/>
      <c r="D71" s="7"/>
    </row>
    <row r="72" spans="1:3" ht="13.5">
      <c r="A72" s="111">
        <v>905018</v>
      </c>
      <c r="C72" s="7" t="s">
        <v>77</v>
      </c>
    </row>
    <row r="73" spans="1:3" ht="13.5">
      <c r="A73" s="111">
        <v>905031</v>
      </c>
      <c r="C73" s="7" t="s">
        <v>78</v>
      </c>
    </row>
  </sheetData>
  <sheetProtection/>
  <mergeCells count="6">
    <mergeCell ref="C4:F4"/>
    <mergeCell ref="H4:K4"/>
    <mergeCell ref="M4:P4"/>
    <mergeCell ref="C5:F5"/>
    <mergeCell ref="H5:K5"/>
    <mergeCell ref="M5:P5"/>
  </mergeCells>
  <printOptions horizontalCentered="1"/>
  <pageMargins left="0" right="0" top="0.4" bottom="0.25" header="0.25" footer="0"/>
  <pageSetup horizontalDpi="600" verticalDpi="600" orientation="landscape" scale="61" r:id="rId1"/>
  <headerFooter alignWithMargins="0">
    <oddHeader>&amp;RPAGE &amp;P OF &amp;N</oddHeader>
    <oddFooter>&amp;L&amp;Z&amp;F&amp;A&amp;R&amp;D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035CB"/>
  </sheetPr>
  <dimension ref="A1:AI71"/>
  <sheetViews>
    <sheetView zoomScalePageLayoutView="0" workbookViewId="0" topLeftCell="A1">
      <pane xSplit="2" ySplit="8" topLeftCell="C9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2.75"/>
  <cols>
    <col min="1" max="1" width="13.7109375" style="6" bestFit="1" customWidth="1"/>
    <col min="2" max="2" width="2.7109375" style="6" customWidth="1"/>
    <col min="3" max="3" width="13.57421875" style="6" customWidth="1"/>
    <col min="4" max="4" width="16.28125" style="6" bestFit="1" customWidth="1"/>
    <col min="5" max="5" width="17.57421875" style="6" bestFit="1" customWidth="1"/>
    <col min="6" max="6" width="3.00390625" style="6" customWidth="1"/>
    <col min="7" max="7" width="11.8515625" style="6" customWidth="1"/>
    <col min="8" max="8" width="12.7109375" style="6" bestFit="1" customWidth="1"/>
    <col min="9" max="9" width="15.8515625" style="6" bestFit="1" customWidth="1"/>
    <col min="10" max="10" width="14.140625" style="6" bestFit="1" customWidth="1"/>
    <col min="11" max="11" width="15.8515625" style="6" bestFit="1" customWidth="1"/>
    <col min="12" max="12" width="14.421875" style="6" bestFit="1" customWidth="1"/>
    <col min="13" max="13" width="17.28125" style="6" bestFit="1" customWidth="1"/>
    <col min="14" max="14" width="16.57421875" style="6" bestFit="1" customWidth="1"/>
    <col min="15" max="15" width="15.140625" style="6" bestFit="1" customWidth="1"/>
    <col min="16" max="16" width="2.57421875" style="6" customWidth="1"/>
    <col min="17" max="17" width="13.00390625" style="6" customWidth="1"/>
    <col min="18" max="18" width="10.28125" style="57" customWidth="1"/>
    <col min="19" max="19" width="14.57421875" style="6" bestFit="1" customWidth="1"/>
    <col min="20" max="20" width="17.421875" style="6" bestFit="1" customWidth="1"/>
    <col min="21" max="21" width="11.421875" style="6" bestFit="1" customWidth="1"/>
    <col min="22" max="22" width="13.421875" style="6" bestFit="1" customWidth="1"/>
    <col min="23" max="23" width="1.8515625" style="6" customWidth="1"/>
    <col min="24" max="24" width="12.421875" style="6" bestFit="1" customWidth="1"/>
    <col min="25" max="25" width="2.57421875" style="6" customWidth="1"/>
    <col min="26" max="26" width="11.7109375" style="6" customWidth="1"/>
    <col min="27" max="27" width="11.8515625" style="6" customWidth="1"/>
    <col min="28" max="28" width="12.7109375" style="6" bestFit="1" customWidth="1"/>
    <col min="29" max="29" width="17.28125" style="6" bestFit="1" customWidth="1"/>
    <col min="30" max="30" width="16.57421875" style="6" bestFit="1" customWidth="1"/>
    <col min="31" max="31" width="3.00390625" style="6" customWidth="1"/>
    <col min="32" max="32" width="16.140625" style="6" bestFit="1" customWidth="1"/>
    <col min="33" max="33" width="22.421875" style="6" bestFit="1" customWidth="1"/>
    <col min="34" max="34" width="3.00390625" style="6" customWidth="1"/>
    <col min="35" max="35" width="15.8515625" style="6" bestFit="1" customWidth="1"/>
    <col min="36" max="36" width="3.57421875" style="6" customWidth="1"/>
    <col min="37" max="16384" width="9.140625" style="6" customWidth="1"/>
  </cols>
  <sheetData>
    <row r="1" spans="2:31" ht="14.25" thickBot="1">
      <c r="B1" s="50"/>
      <c r="C1" s="51" t="s">
        <v>208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/>
      <c r="R1" s="54"/>
      <c r="S1" s="52"/>
      <c r="T1" s="52"/>
      <c r="U1" s="55"/>
      <c r="V1" s="12"/>
      <c r="W1" s="12"/>
      <c r="X1" s="56"/>
      <c r="AA1" s="55"/>
      <c r="AB1" s="55"/>
      <c r="AC1" s="55"/>
      <c r="AD1" s="52"/>
      <c r="AE1" s="52"/>
    </row>
    <row r="2" spans="2:35" ht="13.5"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Q2" s="53"/>
      <c r="U2" s="58"/>
      <c r="V2" s="59"/>
      <c r="W2" s="59"/>
      <c r="Y2" s="5"/>
      <c r="AA2" s="52"/>
      <c r="AB2" s="52"/>
      <c r="AF2" s="60"/>
      <c r="AG2" s="61" t="s">
        <v>213</v>
      </c>
      <c r="AH2" s="62"/>
      <c r="AI2" s="60"/>
    </row>
    <row r="3" spans="2:35" ht="14.25" thickBot="1">
      <c r="B3" s="52"/>
      <c r="C3" s="53"/>
      <c r="D3" s="52"/>
      <c r="E3" s="52"/>
      <c r="F3" s="52"/>
      <c r="G3" s="52"/>
      <c r="H3" s="52"/>
      <c r="I3" s="63"/>
      <c r="J3" s="63"/>
      <c r="K3" s="55"/>
      <c r="Q3" s="53"/>
      <c r="U3" s="58"/>
      <c r="V3" s="59"/>
      <c r="W3" s="59"/>
      <c r="Y3" s="5"/>
      <c r="AA3" s="52"/>
      <c r="AB3" s="52"/>
      <c r="AF3" s="32"/>
      <c r="AG3" s="64"/>
      <c r="AH3" s="62"/>
      <c r="AI3" s="32"/>
    </row>
    <row r="4" spans="1:35" s="59" customFormat="1" ht="14.25" thickBot="1">
      <c r="A4" s="12"/>
      <c r="B4" s="12"/>
      <c r="C4" s="53" t="s">
        <v>184</v>
      </c>
      <c r="D4" s="12"/>
      <c r="E4" s="12"/>
      <c r="F4" s="12"/>
      <c r="G4" s="12"/>
      <c r="H4" s="12"/>
      <c r="I4" s="12"/>
      <c r="J4" s="12"/>
      <c r="K4" s="12"/>
      <c r="L4" s="12"/>
      <c r="M4" s="65"/>
      <c r="N4" s="65"/>
      <c r="O4" s="12"/>
      <c r="P4" s="12"/>
      <c r="Q4" s="65"/>
      <c r="R4" s="66"/>
      <c r="S4" s="12"/>
      <c r="T4" s="12"/>
      <c r="U4" s="12"/>
      <c r="V4" s="12"/>
      <c r="W4" s="12"/>
      <c r="Y4" s="62"/>
      <c r="Z4" s="14"/>
      <c r="AA4" s="14"/>
      <c r="AB4" s="14"/>
      <c r="AC4" s="67"/>
      <c r="AD4" s="14"/>
      <c r="AE4" s="68"/>
      <c r="AF4" s="64" t="s">
        <v>167</v>
      </c>
      <c r="AG4" s="64" t="s">
        <v>185</v>
      </c>
      <c r="AH4" s="62"/>
      <c r="AI4" s="64" t="s">
        <v>190</v>
      </c>
    </row>
    <row r="5" spans="1:35" s="59" customFormat="1" ht="13.5">
      <c r="A5" s="12"/>
      <c r="B5" s="12"/>
      <c r="C5" s="14"/>
      <c r="D5" s="14"/>
      <c r="E5" s="69"/>
      <c r="F5" s="12"/>
      <c r="G5" s="69"/>
      <c r="H5" s="69"/>
      <c r="I5" s="14"/>
      <c r="J5" s="14"/>
      <c r="K5" s="14"/>
      <c r="L5" s="14"/>
      <c r="M5" s="70" t="s">
        <v>173</v>
      </c>
      <c r="N5" s="71"/>
      <c r="O5" s="14" t="s">
        <v>59</v>
      </c>
      <c r="P5" s="12"/>
      <c r="Q5" s="14" t="s">
        <v>88</v>
      </c>
      <c r="R5" s="72" t="s">
        <v>91</v>
      </c>
      <c r="S5" s="14" t="s">
        <v>175</v>
      </c>
      <c r="T5" s="14" t="s">
        <v>176</v>
      </c>
      <c r="U5" s="14"/>
      <c r="V5" s="14" t="s">
        <v>93</v>
      </c>
      <c r="W5" s="12"/>
      <c r="X5" s="14" t="s">
        <v>59</v>
      </c>
      <c r="Y5" s="63"/>
      <c r="Z5" s="13"/>
      <c r="AA5" s="73"/>
      <c r="AB5" s="73"/>
      <c r="AC5" s="74" t="s">
        <v>179</v>
      </c>
      <c r="AD5" s="13" t="s">
        <v>176</v>
      </c>
      <c r="AE5" s="68"/>
      <c r="AF5" s="64" t="s">
        <v>189</v>
      </c>
      <c r="AG5" s="64" t="s">
        <v>187</v>
      </c>
      <c r="AH5" s="62"/>
      <c r="AI5" s="64" t="s">
        <v>191</v>
      </c>
    </row>
    <row r="6" spans="1:35" s="59" customFormat="1" ht="13.5">
      <c r="A6" s="12"/>
      <c r="B6" s="12"/>
      <c r="C6" s="13" t="s">
        <v>89</v>
      </c>
      <c r="D6" s="13" t="s">
        <v>100</v>
      </c>
      <c r="E6" s="13" t="s">
        <v>59</v>
      </c>
      <c r="F6" s="12"/>
      <c r="G6" s="13" t="s">
        <v>171</v>
      </c>
      <c r="H6" s="13" t="s">
        <v>172</v>
      </c>
      <c r="I6" s="13" t="s">
        <v>101</v>
      </c>
      <c r="J6" s="13" t="s">
        <v>102</v>
      </c>
      <c r="K6" s="13" t="s">
        <v>103</v>
      </c>
      <c r="L6" s="13" t="s">
        <v>104</v>
      </c>
      <c r="M6" s="68" t="s">
        <v>89</v>
      </c>
      <c r="N6" s="75" t="s">
        <v>100</v>
      </c>
      <c r="O6" s="13" t="s">
        <v>174</v>
      </c>
      <c r="P6" s="12"/>
      <c r="Q6" s="13" t="s">
        <v>92</v>
      </c>
      <c r="R6" s="76" t="s">
        <v>96</v>
      </c>
      <c r="S6" s="13" t="s">
        <v>97</v>
      </c>
      <c r="T6" s="13" t="s">
        <v>182</v>
      </c>
      <c r="U6" s="13" t="s">
        <v>98</v>
      </c>
      <c r="V6" s="13" t="s">
        <v>177</v>
      </c>
      <c r="W6" s="12"/>
      <c r="X6" s="13" t="s">
        <v>94</v>
      </c>
      <c r="Y6" s="63"/>
      <c r="Z6" s="13" t="s">
        <v>89</v>
      </c>
      <c r="AA6" s="13" t="s">
        <v>171</v>
      </c>
      <c r="AB6" s="13" t="s">
        <v>172</v>
      </c>
      <c r="AC6" s="13" t="s">
        <v>180</v>
      </c>
      <c r="AD6" s="13" t="s">
        <v>181</v>
      </c>
      <c r="AE6" s="68"/>
      <c r="AF6" s="64" t="s">
        <v>168</v>
      </c>
      <c r="AG6" s="64" t="s">
        <v>188</v>
      </c>
      <c r="AH6" s="62"/>
      <c r="AI6" s="64" t="s">
        <v>85</v>
      </c>
    </row>
    <row r="7" spans="1:35" s="59" customFormat="1" ht="14.25" thickBot="1">
      <c r="A7" s="12" t="s">
        <v>95</v>
      </c>
      <c r="B7" s="12"/>
      <c r="C7" s="24" t="s">
        <v>170</v>
      </c>
      <c r="D7" s="24" t="s">
        <v>170</v>
      </c>
      <c r="E7" s="24" t="s">
        <v>90</v>
      </c>
      <c r="F7" s="12"/>
      <c r="G7" s="24" t="s">
        <v>170</v>
      </c>
      <c r="H7" s="24" t="s">
        <v>170</v>
      </c>
      <c r="I7" s="24" t="s">
        <v>170</v>
      </c>
      <c r="J7" s="24" t="s">
        <v>170</v>
      </c>
      <c r="K7" s="24" t="s">
        <v>170</v>
      </c>
      <c r="L7" s="24" t="s">
        <v>170</v>
      </c>
      <c r="M7" s="77" t="s">
        <v>170</v>
      </c>
      <c r="N7" s="78"/>
      <c r="O7" s="24" t="s">
        <v>170</v>
      </c>
      <c r="P7" s="12"/>
      <c r="Q7" s="24" t="s">
        <v>178</v>
      </c>
      <c r="R7" s="79" t="s">
        <v>105</v>
      </c>
      <c r="S7" s="24">
        <v>898900</v>
      </c>
      <c r="T7" s="24" t="s">
        <v>183</v>
      </c>
      <c r="U7" s="24" t="s">
        <v>99</v>
      </c>
      <c r="V7" s="24" t="s">
        <v>106</v>
      </c>
      <c r="W7" s="12"/>
      <c r="X7" s="24" t="s">
        <v>99</v>
      </c>
      <c r="Y7" s="12"/>
      <c r="Z7" s="24" t="s">
        <v>170</v>
      </c>
      <c r="AA7" s="24" t="s">
        <v>170</v>
      </c>
      <c r="AB7" s="24" t="s">
        <v>170</v>
      </c>
      <c r="AC7" s="24" t="s">
        <v>170</v>
      </c>
      <c r="AD7" s="24" t="s">
        <v>170</v>
      </c>
      <c r="AE7" s="68"/>
      <c r="AF7" s="80" t="s">
        <v>169</v>
      </c>
      <c r="AG7" s="80" t="s">
        <v>186</v>
      </c>
      <c r="AH7" s="62"/>
      <c r="AI7" s="80" t="s">
        <v>192</v>
      </c>
    </row>
    <row r="8" spans="1:29" ht="14.25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4"/>
      <c r="Z8" s="52"/>
      <c r="AA8" s="52"/>
      <c r="AB8" s="52"/>
      <c r="AC8" s="52"/>
    </row>
    <row r="9" spans="1:35" ht="13.5">
      <c r="A9" s="65" t="s">
        <v>107</v>
      </c>
      <c r="B9" s="65"/>
      <c r="C9" s="81">
        <v>3557123</v>
      </c>
      <c r="D9" s="82">
        <v>1670203</v>
      </c>
      <c r="E9" s="83">
        <f aca="true" t="shared" si="0" ref="E9:E66">SUM(C9:D9)</f>
        <v>5227326</v>
      </c>
      <c r="F9" s="65"/>
      <c r="G9" s="81">
        <v>1658</v>
      </c>
      <c r="H9" s="84">
        <v>4368</v>
      </c>
      <c r="I9" s="82">
        <v>-68202</v>
      </c>
      <c r="J9" s="82">
        <v>-15000</v>
      </c>
      <c r="K9" s="82">
        <v>-68202</v>
      </c>
      <c r="L9" s="82">
        <v>-65713</v>
      </c>
      <c r="M9" s="82">
        <v>-1269057</v>
      </c>
      <c r="N9" s="82">
        <v>-343651</v>
      </c>
      <c r="O9" s="83">
        <f>SUM(E9:N9)</f>
        <v>3403527</v>
      </c>
      <c r="P9" s="65"/>
      <c r="Q9" s="81">
        <v>0</v>
      </c>
      <c r="R9" s="85">
        <f aca="true" t="shared" si="1" ref="R9:R66">Q9/$Q$68</f>
        <v>0</v>
      </c>
      <c r="S9" s="82">
        <f>R9*$S$7</f>
        <v>0</v>
      </c>
      <c r="T9" s="82">
        <v>-156890</v>
      </c>
      <c r="U9" s="82">
        <v>517472</v>
      </c>
      <c r="V9" s="83">
        <f>'[1]Others'!F9</f>
        <v>187006</v>
      </c>
      <c r="W9" s="65"/>
      <c r="X9" s="67">
        <f aca="true" t="shared" si="2" ref="X9:X66">O9+S9+T9+U9+V9</f>
        <v>3951115</v>
      </c>
      <c r="Y9" s="65"/>
      <c r="Z9" s="81">
        <v>3557123</v>
      </c>
      <c r="AA9" s="82">
        <v>1658</v>
      </c>
      <c r="AB9" s="84">
        <v>4368</v>
      </c>
      <c r="AC9" s="82">
        <v>-1269057</v>
      </c>
      <c r="AD9" s="83">
        <v>-156890</v>
      </c>
      <c r="AE9" s="65"/>
      <c r="AF9" s="81">
        <f>SUM(Z9:AD9)</f>
        <v>2137202</v>
      </c>
      <c r="AG9" s="33">
        <f>+'CALWORKS ADMIN Expenditures'!F8+'CHILD CARE STAGE II Expenditure'!P8</f>
        <v>9608736</v>
      </c>
      <c r="AI9" s="86">
        <f aca="true" t="shared" si="3" ref="AI9:AI66">ROUND(AF9/AG9,4)</f>
        <v>0.2224</v>
      </c>
    </row>
    <row r="10" spans="1:35" ht="13.5">
      <c r="A10" s="65" t="s">
        <v>108</v>
      </c>
      <c r="B10" s="65"/>
      <c r="C10" s="87">
        <v>6932</v>
      </c>
      <c r="D10" s="65">
        <v>4952</v>
      </c>
      <c r="E10" s="88">
        <f t="shared" si="0"/>
        <v>11884</v>
      </c>
      <c r="F10" s="65"/>
      <c r="G10" s="87">
        <v>258</v>
      </c>
      <c r="H10" s="89">
        <v>5</v>
      </c>
      <c r="I10" s="65"/>
      <c r="J10" s="65"/>
      <c r="K10" s="65"/>
      <c r="L10" s="65">
        <v>-28</v>
      </c>
      <c r="M10" s="65"/>
      <c r="N10" s="65"/>
      <c r="O10" s="88">
        <f aca="true" t="shared" si="4" ref="O10:O66">SUM(E10:N10)</f>
        <v>12119</v>
      </c>
      <c r="P10" s="65"/>
      <c r="Q10" s="87">
        <v>0</v>
      </c>
      <c r="R10" s="66">
        <f t="shared" si="1"/>
        <v>0</v>
      </c>
      <c r="S10" s="65">
        <f>R10*$S$7</f>
        <v>0</v>
      </c>
      <c r="T10" s="65"/>
      <c r="U10" s="65">
        <v>15340</v>
      </c>
      <c r="V10" s="88">
        <f>'[1]Others'!F10</f>
        <v>1087</v>
      </c>
      <c r="W10" s="65"/>
      <c r="X10" s="90">
        <f t="shared" si="2"/>
        <v>28546</v>
      </c>
      <c r="Y10" s="65"/>
      <c r="Z10" s="87">
        <v>6932</v>
      </c>
      <c r="AA10" s="65">
        <v>258</v>
      </c>
      <c r="AB10" s="89">
        <v>5</v>
      </c>
      <c r="AC10" s="65"/>
      <c r="AD10" s="88"/>
      <c r="AE10" s="65"/>
      <c r="AF10" s="87">
        <f aca="true" t="shared" si="5" ref="AF10:AF66">SUM(Z10:AD10)</f>
        <v>7195</v>
      </c>
      <c r="AG10" s="38">
        <f>+'CALWORKS ADMIN Expenditures'!F9+'CHILD CARE STAGE II Expenditure'!P9</f>
        <v>20124</v>
      </c>
      <c r="AI10" s="91">
        <f t="shared" si="3"/>
        <v>0.3575</v>
      </c>
    </row>
    <row r="11" spans="1:35" ht="13.5">
      <c r="A11" s="65" t="s">
        <v>109</v>
      </c>
      <c r="B11" s="65"/>
      <c r="C11" s="87">
        <v>69814</v>
      </c>
      <c r="D11" s="65">
        <v>30917</v>
      </c>
      <c r="E11" s="88">
        <f t="shared" si="0"/>
        <v>100731</v>
      </c>
      <c r="F11" s="65"/>
      <c r="G11" s="87">
        <v>999</v>
      </c>
      <c r="H11" s="89">
        <v>51</v>
      </c>
      <c r="I11" s="65"/>
      <c r="J11" s="65"/>
      <c r="K11" s="65"/>
      <c r="L11" s="65">
        <v>-328</v>
      </c>
      <c r="M11" s="65"/>
      <c r="N11" s="65"/>
      <c r="O11" s="88">
        <f t="shared" si="4"/>
        <v>101453</v>
      </c>
      <c r="P11" s="65"/>
      <c r="Q11" s="87">
        <v>0</v>
      </c>
      <c r="R11" s="66">
        <f t="shared" si="1"/>
        <v>0</v>
      </c>
      <c r="S11" s="65">
        <f>R11*$S$7</f>
        <v>0</v>
      </c>
      <c r="T11" s="65"/>
      <c r="U11" s="65">
        <v>28561</v>
      </c>
      <c r="V11" s="88">
        <f>'[1]Others'!F11</f>
        <v>869</v>
      </c>
      <c r="W11" s="65"/>
      <c r="X11" s="90">
        <f t="shared" si="2"/>
        <v>130883</v>
      </c>
      <c r="Y11" s="65"/>
      <c r="Z11" s="87">
        <v>69814</v>
      </c>
      <c r="AA11" s="65">
        <v>999</v>
      </c>
      <c r="AB11" s="89">
        <v>51</v>
      </c>
      <c r="AC11" s="65"/>
      <c r="AD11" s="88"/>
      <c r="AE11" s="65"/>
      <c r="AF11" s="87">
        <f t="shared" si="5"/>
        <v>70864</v>
      </c>
      <c r="AG11" s="38">
        <f>+'CALWORKS ADMIN Expenditures'!F10+'CHILD CARE STAGE II Expenditure'!P10</f>
        <v>233284</v>
      </c>
      <c r="AI11" s="91">
        <f t="shared" si="3"/>
        <v>0.3038</v>
      </c>
    </row>
    <row r="12" spans="1:35" ht="13.5">
      <c r="A12" s="65" t="s">
        <v>110</v>
      </c>
      <c r="B12" s="65"/>
      <c r="C12" s="87">
        <v>473540</v>
      </c>
      <c r="D12" s="65">
        <v>253020</v>
      </c>
      <c r="E12" s="88">
        <f t="shared" si="0"/>
        <v>726560</v>
      </c>
      <c r="F12" s="65"/>
      <c r="G12" s="87">
        <v>377</v>
      </c>
      <c r="H12" s="89">
        <v>818</v>
      </c>
      <c r="I12" s="65" t="s">
        <v>111</v>
      </c>
      <c r="J12" s="65"/>
      <c r="K12" s="65" t="s">
        <v>111</v>
      </c>
      <c r="L12" s="65">
        <v>-6548</v>
      </c>
      <c r="M12" s="65"/>
      <c r="N12" s="65"/>
      <c r="O12" s="88">
        <f t="shared" si="4"/>
        <v>721207</v>
      </c>
      <c r="P12" s="65"/>
      <c r="Q12" s="87">
        <v>99010</v>
      </c>
      <c r="R12" s="66">
        <f t="shared" si="1"/>
        <v>0.10898915612385641</v>
      </c>
      <c r="S12" s="65">
        <f>R12*$S$7</f>
        <v>97970.35243973453</v>
      </c>
      <c r="T12" s="65"/>
      <c r="U12" s="65">
        <v>318987</v>
      </c>
      <c r="V12" s="88">
        <f>'[1]Others'!F12</f>
        <v>125851</v>
      </c>
      <c r="W12" s="65"/>
      <c r="X12" s="90">
        <f t="shared" si="2"/>
        <v>1264015.3524397346</v>
      </c>
      <c r="Y12" s="65"/>
      <c r="Z12" s="87">
        <v>473540</v>
      </c>
      <c r="AA12" s="65">
        <v>377</v>
      </c>
      <c r="AB12" s="89">
        <v>818</v>
      </c>
      <c r="AC12" s="65"/>
      <c r="AD12" s="88"/>
      <c r="AE12" s="65"/>
      <c r="AF12" s="87">
        <f t="shared" si="5"/>
        <v>474735</v>
      </c>
      <c r="AG12" s="38">
        <f>+'CALWORKS ADMIN Expenditures'!F11+'CHILD CARE STAGE II Expenditure'!P11</f>
        <v>2569521</v>
      </c>
      <c r="AI12" s="91">
        <f t="shared" si="3"/>
        <v>0.1848</v>
      </c>
    </row>
    <row r="13" spans="1:35" ht="13.5">
      <c r="A13" s="65" t="s">
        <v>112</v>
      </c>
      <c r="B13" s="65"/>
      <c r="C13" s="87">
        <v>76784</v>
      </c>
      <c r="D13" s="65">
        <v>44527</v>
      </c>
      <c r="E13" s="88">
        <f t="shared" si="0"/>
        <v>121311</v>
      </c>
      <c r="F13" s="65"/>
      <c r="G13" s="87">
        <v>1643</v>
      </c>
      <c r="H13" s="89">
        <v>109</v>
      </c>
      <c r="I13" s="65"/>
      <c r="J13" s="65"/>
      <c r="K13" s="65"/>
      <c r="L13" s="65">
        <v>-82</v>
      </c>
      <c r="M13" s="65"/>
      <c r="N13" s="65"/>
      <c r="O13" s="88">
        <f t="shared" si="4"/>
        <v>122981</v>
      </c>
      <c r="P13" s="65"/>
      <c r="Q13" s="87">
        <v>0</v>
      </c>
      <c r="R13" s="66">
        <f t="shared" si="1"/>
        <v>0</v>
      </c>
      <c r="S13" s="65">
        <f aca="true" t="shared" si="6" ref="S13:S66">R13*$S$7</f>
        <v>0</v>
      </c>
      <c r="T13" s="65">
        <v>-564</v>
      </c>
      <c r="U13" s="65">
        <v>32090</v>
      </c>
      <c r="V13" s="88">
        <f>'[1]Others'!F13</f>
        <v>1759</v>
      </c>
      <c r="W13" s="65"/>
      <c r="X13" s="90">
        <f t="shared" si="2"/>
        <v>156266</v>
      </c>
      <c r="Y13" s="65"/>
      <c r="Z13" s="87">
        <v>76784</v>
      </c>
      <c r="AA13" s="65">
        <v>1643</v>
      </c>
      <c r="AB13" s="89">
        <v>109</v>
      </c>
      <c r="AC13" s="65"/>
      <c r="AD13" s="88">
        <v>-564</v>
      </c>
      <c r="AE13" s="65"/>
      <c r="AF13" s="87">
        <f t="shared" si="5"/>
        <v>77972</v>
      </c>
      <c r="AG13" s="38">
        <f>+'CALWORKS ADMIN Expenditures'!F12+'CHILD CARE STAGE II Expenditure'!P12</f>
        <v>240421</v>
      </c>
      <c r="AI13" s="91">
        <f t="shared" si="3"/>
        <v>0.3243</v>
      </c>
    </row>
    <row r="14" spans="1:35" ht="13.5">
      <c r="A14" s="65" t="s">
        <v>113</v>
      </c>
      <c r="B14" s="65"/>
      <c r="C14" s="87">
        <v>41225</v>
      </c>
      <c r="D14" s="65">
        <v>35042</v>
      </c>
      <c r="E14" s="88">
        <f t="shared" si="0"/>
        <v>76267</v>
      </c>
      <c r="F14" s="65"/>
      <c r="G14" s="87">
        <v>1386</v>
      </c>
      <c r="H14" s="89">
        <v>56</v>
      </c>
      <c r="I14" s="65"/>
      <c r="J14" s="65"/>
      <c r="K14" s="65"/>
      <c r="L14" s="65">
        <v>-817</v>
      </c>
      <c r="M14" s="65"/>
      <c r="N14" s="65"/>
      <c r="O14" s="88">
        <f t="shared" si="4"/>
        <v>76892</v>
      </c>
      <c r="P14" s="65"/>
      <c r="Q14" s="87">
        <v>0</v>
      </c>
      <c r="R14" s="66">
        <f t="shared" si="1"/>
        <v>0</v>
      </c>
      <c r="S14" s="65">
        <f t="shared" si="6"/>
        <v>0</v>
      </c>
      <c r="T14" s="65"/>
      <c r="U14" s="65">
        <v>38381</v>
      </c>
      <c r="V14" s="88">
        <f>'[1]Others'!F14</f>
        <v>1532</v>
      </c>
      <c r="W14" s="65"/>
      <c r="X14" s="90">
        <f t="shared" si="2"/>
        <v>116805</v>
      </c>
      <c r="Y14" s="65"/>
      <c r="Z14" s="87">
        <v>41225</v>
      </c>
      <c r="AA14" s="65">
        <v>1386</v>
      </c>
      <c r="AB14" s="89">
        <v>56</v>
      </c>
      <c r="AC14" s="65"/>
      <c r="AD14" s="88"/>
      <c r="AE14" s="65"/>
      <c r="AF14" s="87">
        <f t="shared" si="5"/>
        <v>42667</v>
      </c>
      <c r="AG14" s="38">
        <f>+'CALWORKS ADMIN Expenditures'!F13+'CHILD CARE STAGE II Expenditure'!P13</f>
        <v>227450</v>
      </c>
      <c r="AI14" s="91">
        <f t="shared" si="3"/>
        <v>0.1876</v>
      </c>
    </row>
    <row r="15" spans="1:35" ht="13.5">
      <c r="A15" s="65" t="s">
        <v>114</v>
      </c>
      <c r="B15" s="65"/>
      <c r="C15" s="87">
        <v>2689500</v>
      </c>
      <c r="D15" s="65">
        <v>1091819</v>
      </c>
      <c r="E15" s="88">
        <f t="shared" si="0"/>
        <v>3781319</v>
      </c>
      <c r="F15" s="65"/>
      <c r="G15" s="87">
        <v>954</v>
      </c>
      <c r="H15" s="89">
        <v>2002</v>
      </c>
      <c r="I15" s="65">
        <v>-70830</v>
      </c>
      <c r="J15" s="65">
        <v>-15000</v>
      </c>
      <c r="K15" s="65">
        <v>-70830</v>
      </c>
      <c r="L15" s="65">
        <v>-36017</v>
      </c>
      <c r="M15" s="65"/>
      <c r="N15" s="65"/>
      <c r="O15" s="88">
        <f t="shared" si="4"/>
        <v>3591598</v>
      </c>
      <c r="P15" s="65"/>
      <c r="Q15" s="87">
        <v>0</v>
      </c>
      <c r="R15" s="66">
        <f t="shared" si="1"/>
        <v>0</v>
      </c>
      <c r="S15" s="65">
        <f t="shared" si="6"/>
        <v>0</v>
      </c>
      <c r="T15" s="65">
        <v>-48914</v>
      </c>
      <c r="U15" s="65">
        <v>496705</v>
      </c>
      <c r="V15" s="88">
        <f>'[1]Others'!F15</f>
        <v>86663</v>
      </c>
      <c r="W15" s="65"/>
      <c r="X15" s="90">
        <f t="shared" si="2"/>
        <v>4126052</v>
      </c>
      <c r="Y15" s="65"/>
      <c r="Z15" s="87">
        <v>2689500</v>
      </c>
      <c r="AA15" s="65">
        <v>954</v>
      </c>
      <c r="AB15" s="89">
        <v>2002</v>
      </c>
      <c r="AC15" s="65"/>
      <c r="AD15" s="88">
        <v>-48914</v>
      </c>
      <c r="AE15" s="65"/>
      <c r="AF15" s="87">
        <f t="shared" si="5"/>
        <v>2643542</v>
      </c>
      <c r="AG15" s="38">
        <f>+'CALWORKS ADMIN Expenditures'!F14+'CHILD CARE STAGE II Expenditure'!P14</f>
        <v>12045022</v>
      </c>
      <c r="AI15" s="91">
        <f t="shared" si="3"/>
        <v>0.2195</v>
      </c>
    </row>
    <row r="16" spans="1:35" ht="13.5">
      <c r="A16" s="65" t="s">
        <v>115</v>
      </c>
      <c r="B16" s="65"/>
      <c r="C16" s="87">
        <v>82435</v>
      </c>
      <c r="D16" s="65">
        <v>46910</v>
      </c>
      <c r="E16" s="88">
        <f t="shared" si="0"/>
        <v>129345</v>
      </c>
      <c r="F16" s="65"/>
      <c r="G16" s="87">
        <v>1514</v>
      </c>
      <c r="H16" s="89">
        <v>138</v>
      </c>
      <c r="I16" s="65"/>
      <c r="J16" s="65"/>
      <c r="K16" s="65"/>
      <c r="L16" s="65">
        <v>-243</v>
      </c>
      <c r="M16" s="65"/>
      <c r="N16" s="65"/>
      <c r="O16" s="88">
        <f t="shared" si="4"/>
        <v>130754</v>
      </c>
      <c r="P16" s="65"/>
      <c r="Q16" s="87">
        <v>0</v>
      </c>
      <c r="R16" s="66">
        <f t="shared" si="1"/>
        <v>0</v>
      </c>
      <c r="S16" s="65">
        <f t="shared" si="6"/>
        <v>0</v>
      </c>
      <c r="T16" s="65">
        <v>-3173</v>
      </c>
      <c r="U16" s="65">
        <v>35544</v>
      </c>
      <c r="V16" s="88">
        <f>'[1]Others'!F16</f>
        <v>9208</v>
      </c>
      <c r="W16" s="65"/>
      <c r="X16" s="90">
        <f t="shared" si="2"/>
        <v>172333</v>
      </c>
      <c r="Y16" s="65"/>
      <c r="Z16" s="87">
        <v>82435</v>
      </c>
      <c r="AA16" s="65">
        <v>1514</v>
      </c>
      <c r="AB16" s="89">
        <v>138</v>
      </c>
      <c r="AC16" s="65"/>
      <c r="AD16" s="88">
        <v>-3173</v>
      </c>
      <c r="AE16" s="65"/>
      <c r="AF16" s="87">
        <f t="shared" si="5"/>
        <v>80914</v>
      </c>
      <c r="AG16" s="38">
        <f>+'CALWORKS ADMIN Expenditures'!F15+'CHILD CARE STAGE II Expenditure'!P15</f>
        <v>420407</v>
      </c>
      <c r="AI16" s="91">
        <f t="shared" si="3"/>
        <v>0.1925</v>
      </c>
    </row>
    <row r="17" spans="1:35" ht="13.5">
      <c r="A17" s="65" t="s">
        <v>116</v>
      </c>
      <c r="B17" s="65"/>
      <c r="C17" s="87">
        <v>361033</v>
      </c>
      <c r="D17" s="65">
        <v>127199</v>
      </c>
      <c r="E17" s="88">
        <f t="shared" si="0"/>
        <v>488232</v>
      </c>
      <c r="F17" s="65"/>
      <c r="G17" s="87">
        <v>6090</v>
      </c>
      <c r="H17" s="89">
        <v>274</v>
      </c>
      <c r="I17" s="65"/>
      <c r="J17" s="65"/>
      <c r="K17" s="65"/>
      <c r="L17" s="65">
        <v>-2540</v>
      </c>
      <c r="M17" s="65"/>
      <c r="N17" s="65"/>
      <c r="O17" s="88">
        <f t="shared" si="4"/>
        <v>492056</v>
      </c>
      <c r="P17" s="65"/>
      <c r="Q17" s="87">
        <v>0</v>
      </c>
      <c r="R17" s="66">
        <f t="shared" si="1"/>
        <v>0</v>
      </c>
      <c r="S17" s="65">
        <f t="shared" si="6"/>
        <v>0</v>
      </c>
      <c r="T17" s="65"/>
      <c r="U17" s="65">
        <v>60719</v>
      </c>
      <c r="V17" s="88">
        <f>'[1]Others'!F17</f>
        <v>30714</v>
      </c>
      <c r="W17" s="65"/>
      <c r="X17" s="90">
        <f t="shared" si="2"/>
        <v>583489</v>
      </c>
      <c r="Y17" s="65"/>
      <c r="Z17" s="87">
        <v>361033</v>
      </c>
      <c r="AA17" s="65">
        <v>6090</v>
      </c>
      <c r="AB17" s="89">
        <v>274</v>
      </c>
      <c r="AC17" s="65"/>
      <c r="AD17" s="88"/>
      <c r="AE17" s="65"/>
      <c r="AF17" s="87">
        <f t="shared" si="5"/>
        <v>367397</v>
      </c>
      <c r="AG17" s="38">
        <f>+'CALWORKS ADMIN Expenditures'!F16+'CHILD CARE STAGE II Expenditure'!P16</f>
        <v>808992</v>
      </c>
      <c r="AI17" s="91">
        <f t="shared" si="3"/>
        <v>0.4541</v>
      </c>
    </row>
    <row r="18" spans="1:35" ht="13.5">
      <c r="A18" s="65" t="s">
        <v>117</v>
      </c>
      <c r="B18" s="65"/>
      <c r="C18" s="87">
        <v>2411592</v>
      </c>
      <c r="D18" s="65">
        <v>900705</v>
      </c>
      <c r="E18" s="88">
        <f t="shared" si="0"/>
        <v>3312297</v>
      </c>
      <c r="F18" s="65"/>
      <c r="G18" s="87">
        <v>1174</v>
      </c>
      <c r="H18" s="89">
        <v>4221</v>
      </c>
      <c r="I18" s="65">
        <v>-49788</v>
      </c>
      <c r="J18" s="65">
        <v>-15000</v>
      </c>
      <c r="K18" s="65">
        <v>-49788</v>
      </c>
      <c r="L18" s="65">
        <v>-13957</v>
      </c>
      <c r="M18" s="65"/>
      <c r="N18" s="65"/>
      <c r="O18" s="88">
        <f t="shared" si="4"/>
        <v>3189159</v>
      </c>
      <c r="P18" s="65"/>
      <c r="Q18" s="87">
        <v>0</v>
      </c>
      <c r="R18" s="66">
        <f t="shared" si="1"/>
        <v>0</v>
      </c>
      <c r="S18" s="65">
        <f t="shared" si="6"/>
        <v>0</v>
      </c>
      <c r="T18" s="65">
        <v>-170986</v>
      </c>
      <c r="U18" s="65">
        <v>958043</v>
      </c>
      <c r="V18" s="88">
        <f>'[1]Others'!F18</f>
        <v>46666</v>
      </c>
      <c r="W18" s="65"/>
      <c r="X18" s="90">
        <f t="shared" si="2"/>
        <v>4022882</v>
      </c>
      <c r="Y18" s="65"/>
      <c r="Z18" s="87">
        <v>2411592</v>
      </c>
      <c r="AA18" s="65">
        <v>1174</v>
      </c>
      <c r="AB18" s="89">
        <v>4221</v>
      </c>
      <c r="AC18" s="65"/>
      <c r="AD18" s="88">
        <v>-170986</v>
      </c>
      <c r="AE18" s="65"/>
      <c r="AF18" s="87">
        <f t="shared" si="5"/>
        <v>2246001</v>
      </c>
      <c r="AG18" s="38">
        <f>+'CALWORKS ADMIN Expenditures'!F17+'CHILD CARE STAGE II Expenditure'!P17</f>
        <v>9399063</v>
      </c>
      <c r="AI18" s="91">
        <f t="shared" si="3"/>
        <v>0.239</v>
      </c>
    </row>
    <row r="19" spans="1:35" ht="13.5">
      <c r="A19" s="65" t="s">
        <v>118</v>
      </c>
      <c r="B19" s="65"/>
      <c r="C19" s="87">
        <v>71957</v>
      </c>
      <c r="D19" s="65">
        <v>36828</v>
      </c>
      <c r="E19" s="88">
        <f t="shared" si="0"/>
        <v>108785</v>
      </c>
      <c r="F19" s="65"/>
      <c r="G19" s="87">
        <v>1837</v>
      </c>
      <c r="H19" s="89">
        <v>109</v>
      </c>
      <c r="I19" s="65"/>
      <c r="J19" s="65"/>
      <c r="K19" s="65" t="s">
        <v>111</v>
      </c>
      <c r="L19" s="65">
        <v>-1513</v>
      </c>
      <c r="M19" s="65"/>
      <c r="N19" s="65"/>
      <c r="O19" s="88">
        <f t="shared" si="4"/>
        <v>109218</v>
      </c>
      <c r="P19" s="65"/>
      <c r="Q19" s="87">
        <v>0</v>
      </c>
      <c r="R19" s="66">
        <f t="shared" si="1"/>
        <v>0</v>
      </c>
      <c r="S19" s="65">
        <f t="shared" si="6"/>
        <v>0</v>
      </c>
      <c r="T19" s="65"/>
      <c r="U19" s="65">
        <v>25461</v>
      </c>
      <c r="V19" s="88">
        <f>'[1]Others'!F19</f>
        <v>2943</v>
      </c>
      <c r="W19" s="65"/>
      <c r="X19" s="90">
        <f t="shared" si="2"/>
        <v>137622</v>
      </c>
      <c r="Y19" s="65"/>
      <c r="Z19" s="87">
        <v>71957</v>
      </c>
      <c r="AA19" s="65">
        <v>1837</v>
      </c>
      <c r="AB19" s="89">
        <v>109</v>
      </c>
      <c r="AC19" s="65"/>
      <c r="AD19" s="88"/>
      <c r="AE19" s="65"/>
      <c r="AF19" s="87">
        <f t="shared" si="5"/>
        <v>73903</v>
      </c>
      <c r="AG19" s="38">
        <f>+'CALWORKS ADMIN Expenditures'!F18+'CHILD CARE STAGE II Expenditure'!P18</f>
        <v>260419</v>
      </c>
      <c r="AI19" s="91">
        <f t="shared" si="3"/>
        <v>0.2838</v>
      </c>
    </row>
    <row r="20" spans="1:35" ht="13.5">
      <c r="A20" s="65" t="s">
        <v>119</v>
      </c>
      <c r="B20" s="65"/>
      <c r="C20" s="87">
        <v>456201</v>
      </c>
      <c r="D20" s="65">
        <v>278242</v>
      </c>
      <c r="E20" s="88">
        <f t="shared" si="0"/>
        <v>734443</v>
      </c>
      <c r="F20" s="65"/>
      <c r="G20" s="87">
        <v>9473</v>
      </c>
      <c r="H20" s="89">
        <v>483</v>
      </c>
      <c r="I20" s="65" t="s">
        <v>111</v>
      </c>
      <c r="J20" s="65"/>
      <c r="K20" s="65" t="s">
        <v>111</v>
      </c>
      <c r="L20" s="65">
        <v>-3626</v>
      </c>
      <c r="M20" s="65">
        <v>-88308</v>
      </c>
      <c r="N20" s="65">
        <v>-81310</v>
      </c>
      <c r="O20" s="88">
        <f t="shared" si="4"/>
        <v>571155</v>
      </c>
      <c r="P20" s="65"/>
      <c r="Q20" s="87">
        <v>0</v>
      </c>
      <c r="R20" s="66">
        <f t="shared" si="1"/>
        <v>0</v>
      </c>
      <c r="S20" s="65">
        <f t="shared" si="6"/>
        <v>0</v>
      </c>
      <c r="T20" s="65">
        <v>-3120</v>
      </c>
      <c r="U20" s="65">
        <v>95222</v>
      </c>
      <c r="V20" s="88">
        <f>'[1]Others'!F20</f>
        <v>10139</v>
      </c>
      <c r="W20" s="65"/>
      <c r="X20" s="90">
        <f t="shared" si="2"/>
        <v>673396</v>
      </c>
      <c r="Y20" s="65"/>
      <c r="Z20" s="87">
        <v>456201</v>
      </c>
      <c r="AA20" s="65">
        <v>9473</v>
      </c>
      <c r="AB20" s="89">
        <v>483</v>
      </c>
      <c r="AC20" s="65">
        <v>-88308</v>
      </c>
      <c r="AD20" s="88">
        <v>-3120</v>
      </c>
      <c r="AE20" s="65"/>
      <c r="AF20" s="87">
        <f t="shared" si="5"/>
        <v>374729</v>
      </c>
      <c r="AG20" s="38">
        <f>+'CALWORKS ADMIN Expenditures'!F19+'CHILD CARE STAGE II Expenditure'!P19</f>
        <v>1442629</v>
      </c>
      <c r="AI20" s="91">
        <f t="shared" si="3"/>
        <v>0.2598</v>
      </c>
    </row>
    <row r="21" spans="1:35" ht="13.5">
      <c r="A21" s="65" t="s">
        <v>120</v>
      </c>
      <c r="B21" s="65"/>
      <c r="C21" s="87">
        <v>607792</v>
      </c>
      <c r="D21" s="65">
        <v>199978</v>
      </c>
      <c r="E21" s="88">
        <f t="shared" si="0"/>
        <v>807770</v>
      </c>
      <c r="F21" s="65"/>
      <c r="G21" s="87">
        <v>7024</v>
      </c>
      <c r="H21" s="89">
        <v>866</v>
      </c>
      <c r="I21" s="65" t="s">
        <v>111</v>
      </c>
      <c r="J21" s="65"/>
      <c r="K21" s="65" t="s">
        <v>111</v>
      </c>
      <c r="L21" s="65">
        <v>-3797</v>
      </c>
      <c r="M21" s="65"/>
      <c r="N21" s="65"/>
      <c r="O21" s="88">
        <f t="shared" si="4"/>
        <v>811863</v>
      </c>
      <c r="P21" s="65"/>
      <c r="Q21" s="87">
        <v>0</v>
      </c>
      <c r="R21" s="66">
        <f t="shared" si="1"/>
        <v>0</v>
      </c>
      <c r="S21" s="65">
        <f t="shared" si="6"/>
        <v>0</v>
      </c>
      <c r="T21" s="65"/>
      <c r="U21" s="65">
        <v>97657</v>
      </c>
      <c r="V21" s="88">
        <f>'[1]Others'!F21</f>
        <v>3805</v>
      </c>
      <c r="W21" s="65"/>
      <c r="X21" s="90">
        <f t="shared" si="2"/>
        <v>913325</v>
      </c>
      <c r="Y21" s="65"/>
      <c r="Z21" s="87">
        <v>607792</v>
      </c>
      <c r="AA21" s="65">
        <v>7024</v>
      </c>
      <c r="AB21" s="89">
        <v>866</v>
      </c>
      <c r="AC21" s="65"/>
      <c r="AD21" s="88"/>
      <c r="AE21" s="65"/>
      <c r="AF21" s="87">
        <f t="shared" si="5"/>
        <v>615682</v>
      </c>
      <c r="AG21" s="38">
        <f>+'CALWORKS ADMIN Expenditures'!F20+'CHILD CARE STAGE II Expenditure'!P20</f>
        <v>2516205</v>
      </c>
      <c r="AI21" s="91">
        <f t="shared" si="3"/>
        <v>0.2447</v>
      </c>
    </row>
    <row r="22" spans="1:35" ht="13.5">
      <c r="A22" s="65" t="s">
        <v>121</v>
      </c>
      <c r="B22" s="65"/>
      <c r="C22" s="87">
        <v>74395</v>
      </c>
      <c r="D22" s="65">
        <v>49110</v>
      </c>
      <c r="E22" s="88">
        <f t="shared" si="0"/>
        <v>123505</v>
      </c>
      <c r="F22" s="65"/>
      <c r="G22" s="87">
        <v>1063</v>
      </c>
      <c r="H22" s="89">
        <v>51</v>
      </c>
      <c r="I22" s="65"/>
      <c r="J22" s="65"/>
      <c r="K22" s="65" t="s">
        <v>111</v>
      </c>
      <c r="L22" s="65">
        <v>-1933</v>
      </c>
      <c r="M22" s="65"/>
      <c r="N22" s="65"/>
      <c r="O22" s="88">
        <f t="shared" si="4"/>
        <v>122686</v>
      </c>
      <c r="P22" s="65"/>
      <c r="Q22" s="87">
        <v>0</v>
      </c>
      <c r="R22" s="66">
        <f t="shared" si="1"/>
        <v>0</v>
      </c>
      <c r="S22" s="65">
        <f t="shared" si="6"/>
        <v>0</v>
      </c>
      <c r="T22" s="65"/>
      <c r="U22" s="65">
        <v>27252</v>
      </c>
      <c r="V22" s="88">
        <f>'[1]Others'!F22</f>
        <v>922</v>
      </c>
      <c r="W22" s="65"/>
      <c r="X22" s="90">
        <f t="shared" si="2"/>
        <v>150860</v>
      </c>
      <c r="Y22" s="65"/>
      <c r="Z22" s="87">
        <v>74395</v>
      </c>
      <c r="AA22" s="65">
        <v>1063</v>
      </c>
      <c r="AB22" s="89">
        <v>51</v>
      </c>
      <c r="AC22" s="65"/>
      <c r="AD22" s="88"/>
      <c r="AE22" s="65"/>
      <c r="AF22" s="87">
        <f t="shared" si="5"/>
        <v>75509</v>
      </c>
      <c r="AG22" s="38">
        <f>+'CALWORKS ADMIN Expenditures'!F21+'CHILD CARE STAGE II Expenditure'!P21</f>
        <v>156459</v>
      </c>
      <c r="AI22" s="91">
        <f t="shared" si="3"/>
        <v>0.4826</v>
      </c>
    </row>
    <row r="23" spans="1:35" ht="13.5">
      <c r="A23" s="65" t="s">
        <v>122</v>
      </c>
      <c r="B23" s="65"/>
      <c r="C23" s="87">
        <v>1791178</v>
      </c>
      <c r="D23" s="65">
        <v>1100821</v>
      </c>
      <c r="E23" s="88">
        <f t="shared" si="0"/>
        <v>2891999</v>
      </c>
      <c r="F23" s="65"/>
      <c r="G23" s="87">
        <v>1081</v>
      </c>
      <c r="H23" s="89">
        <v>2801</v>
      </c>
      <c r="I23" s="65">
        <v>-58140</v>
      </c>
      <c r="J23" s="65">
        <v>-15000</v>
      </c>
      <c r="K23" s="65">
        <v>-58140</v>
      </c>
      <c r="L23" s="65">
        <v>-3093</v>
      </c>
      <c r="M23" s="65"/>
      <c r="N23" s="65"/>
      <c r="O23" s="88">
        <f t="shared" si="4"/>
        <v>2761508</v>
      </c>
      <c r="P23" s="65"/>
      <c r="Q23" s="87">
        <v>238722</v>
      </c>
      <c r="R23" s="66">
        <f t="shared" si="1"/>
        <v>0.262782641432171</v>
      </c>
      <c r="S23" s="65">
        <f t="shared" si="6"/>
        <v>236215.31638337852</v>
      </c>
      <c r="T23" s="65"/>
      <c r="U23" s="65">
        <v>431381</v>
      </c>
      <c r="V23" s="88">
        <f>'[1]Others'!F23</f>
        <v>44924</v>
      </c>
      <c r="W23" s="65"/>
      <c r="X23" s="90">
        <f t="shared" si="2"/>
        <v>3474028.3163833786</v>
      </c>
      <c r="Y23" s="65"/>
      <c r="Z23" s="87">
        <v>1791178</v>
      </c>
      <c r="AA23" s="65">
        <v>1081</v>
      </c>
      <c r="AB23" s="89">
        <v>2801</v>
      </c>
      <c r="AC23" s="65"/>
      <c r="AD23" s="88"/>
      <c r="AE23" s="65"/>
      <c r="AF23" s="87">
        <f t="shared" si="5"/>
        <v>1795060</v>
      </c>
      <c r="AG23" s="38">
        <f>+'CALWORKS ADMIN Expenditures'!F22+'CHILD CARE STAGE II Expenditure'!P22</f>
        <v>11747146</v>
      </c>
      <c r="AI23" s="91">
        <f t="shared" si="3"/>
        <v>0.1528</v>
      </c>
    </row>
    <row r="24" spans="1:35" ht="13.5">
      <c r="A24" s="65" t="s">
        <v>123</v>
      </c>
      <c r="B24" s="65"/>
      <c r="C24" s="87">
        <v>306002</v>
      </c>
      <c r="D24" s="65">
        <v>178517</v>
      </c>
      <c r="E24" s="88">
        <f t="shared" si="0"/>
        <v>484519</v>
      </c>
      <c r="F24" s="65"/>
      <c r="G24" s="87">
        <v>190</v>
      </c>
      <c r="H24" s="89">
        <v>438</v>
      </c>
      <c r="I24" s="65" t="s">
        <v>111</v>
      </c>
      <c r="J24" s="65"/>
      <c r="K24" s="65" t="s">
        <v>111</v>
      </c>
      <c r="L24" s="65">
        <v>-1490</v>
      </c>
      <c r="M24" s="65"/>
      <c r="N24" s="65"/>
      <c r="O24" s="88">
        <f t="shared" si="4"/>
        <v>483657</v>
      </c>
      <c r="P24" s="65"/>
      <c r="Q24" s="87">
        <v>53224</v>
      </c>
      <c r="R24" s="66">
        <f t="shared" si="1"/>
        <v>0.0585884137515012</v>
      </c>
      <c r="S24" s="65">
        <f t="shared" si="6"/>
        <v>52665.12512122443</v>
      </c>
      <c r="T24" s="65">
        <v>-21989</v>
      </c>
      <c r="U24" s="65">
        <v>131818</v>
      </c>
      <c r="V24" s="88">
        <f>'[1]Others'!F24</f>
        <v>17525</v>
      </c>
      <c r="W24" s="65"/>
      <c r="X24" s="90">
        <f t="shared" si="2"/>
        <v>663676.1251212244</v>
      </c>
      <c r="Y24" s="65"/>
      <c r="Z24" s="87">
        <v>306002</v>
      </c>
      <c r="AA24" s="65">
        <v>190</v>
      </c>
      <c r="AB24" s="89">
        <v>438</v>
      </c>
      <c r="AC24" s="65"/>
      <c r="AD24" s="88">
        <v>-21989</v>
      </c>
      <c r="AE24" s="65"/>
      <c r="AF24" s="87">
        <f t="shared" si="5"/>
        <v>284641</v>
      </c>
      <c r="AG24" s="38">
        <f>+'CALWORKS ADMIN Expenditures'!F23+'CHILD CARE STAGE II Expenditure'!P23</f>
        <v>828181</v>
      </c>
      <c r="AI24" s="91">
        <f t="shared" si="3"/>
        <v>0.3437</v>
      </c>
    </row>
    <row r="25" spans="1:35" ht="13.5">
      <c r="A25" s="65" t="s">
        <v>124</v>
      </c>
      <c r="B25" s="65"/>
      <c r="C25" s="87">
        <v>143191</v>
      </c>
      <c r="D25" s="65">
        <v>46985</v>
      </c>
      <c r="E25" s="88">
        <f t="shared" si="0"/>
        <v>190176</v>
      </c>
      <c r="F25" s="65"/>
      <c r="G25" s="87">
        <v>2771</v>
      </c>
      <c r="H25" s="89">
        <v>287</v>
      </c>
      <c r="I25" s="65"/>
      <c r="J25" s="65"/>
      <c r="K25" s="65"/>
      <c r="L25" s="65">
        <v>-2852</v>
      </c>
      <c r="M25" s="65">
        <v>-152466</v>
      </c>
      <c r="N25" s="65">
        <v>-44048</v>
      </c>
      <c r="O25" s="88">
        <f t="shared" si="4"/>
        <v>-6132</v>
      </c>
      <c r="P25" s="65"/>
      <c r="Q25" s="87">
        <v>0</v>
      </c>
      <c r="R25" s="66">
        <f t="shared" si="1"/>
        <v>0</v>
      </c>
      <c r="S25" s="65">
        <f t="shared" si="6"/>
        <v>0</v>
      </c>
      <c r="T25" s="65">
        <v>-3848</v>
      </c>
      <c r="U25" s="65">
        <v>95618</v>
      </c>
      <c r="V25" s="88">
        <f>'[1]Others'!F25</f>
        <v>675</v>
      </c>
      <c r="W25" s="65"/>
      <c r="X25" s="90">
        <f t="shared" si="2"/>
        <v>86313</v>
      </c>
      <c r="Y25" s="65"/>
      <c r="Z25" s="87">
        <v>143191</v>
      </c>
      <c r="AA25" s="65">
        <v>2771</v>
      </c>
      <c r="AB25" s="89">
        <v>287</v>
      </c>
      <c r="AC25" s="65">
        <v>-152466</v>
      </c>
      <c r="AD25" s="88">
        <v>-3848</v>
      </c>
      <c r="AE25" s="65"/>
      <c r="AF25" s="87">
        <f t="shared" si="5"/>
        <v>-10065</v>
      </c>
      <c r="AG25" s="38">
        <f>+'CALWORKS ADMIN Expenditures'!F24+'CHILD CARE STAGE II Expenditure'!P24</f>
        <v>352202</v>
      </c>
      <c r="AI25" s="91">
        <f t="shared" si="3"/>
        <v>-0.0286</v>
      </c>
    </row>
    <row r="26" spans="1:35" ht="13.5">
      <c r="A26" s="65" t="s">
        <v>125</v>
      </c>
      <c r="B26" s="65"/>
      <c r="C26" s="87">
        <v>72103</v>
      </c>
      <c r="D26" s="65">
        <v>35703</v>
      </c>
      <c r="E26" s="88">
        <f t="shared" si="0"/>
        <v>107806</v>
      </c>
      <c r="F26" s="65"/>
      <c r="G26" s="87">
        <v>1450</v>
      </c>
      <c r="H26" s="89">
        <v>118</v>
      </c>
      <c r="I26" s="65"/>
      <c r="J26" s="65"/>
      <c r="K26" s="65"/>
      <c r="L26" s="65">
        <v>-2427</v>
      </c>
      <c r="M26" s="65"/>
      <c r="N26" s="65"/>
      <c r="O26" s="88">
        <f t="shared" si="4"/>
        <v>106947</v>
      </c>
      <c r="P26" s="65"/>
      <c r="Q26" s="87">
        <v>0</v>
      </c>
      <c r="R26" s="66">
        <f t="shared" si="1"/>
        <v>0</v>
      </c>
      <c r="S26" s="65">
        <f t="shared" si="6"/>
        <v>0</v>
      </c>
      <c r="T26" s="65">
        <v>-1833</v>
      </c>
      <c r="U26" s="65">
        <v>27131</v>
      </c>
      <c r="V26" s="88">
        <f>'[1]Others'!F26</f>
        <v>631</v>
      </c>
      <c r="W26" s="65"/>
      <c r="X26" s="90">
        <f t="shared" si="2"/>
        <v>132876</v>
      </c>
      <c r="Y26" s="65"/>
      <c r="Z26" s="87">
        <v>72103</v>
      </c>
      <c r="AA26" s="65">
        <v>1450</v>
      </c>
      <c r="AB26" s="89">
        <v>118</v>
      </c>
      <c r="AC26" s="65"/>
      <c r="AD26" s="88">
        <v>-1833</v>
      </c>
      <c r="AE26" s="65"/>
      <c r="AF26" s="87">
        <f t="shared" si="5"/>
        <v>71838</v>
      </c>
      <c r="AG26" s="38">
        <f>+'CALWORKS ADMIN Expenditures'!F25+'CHILD CARE STAGE II Expenditure'!P25</f>
        <v>320967</v>
      </c>
      <c r="AI26" s="91">
        <f t="shared" si="3"/>
        <v>0.2238</v>
      </c>
    </row>
    <row r="27" spans="1:35" ht="13.5">
      <c r="A27" s="65" t="s">
        <v>126</v>
      </c>
      <c r="B27" s="65"/>
      <c r="C27" s="87">
        <v>25364078</v>
      </c>
      <c r="D27" s="65">
        <v>13734157</v>
      </c>
      <c r="E27" s="88">
        <f t="shared" si="0"/>
        <v>39098235</v>
      </c>
      <c r="F27" s="65"/>
      <c r="G27" s="87">
        <f>9572+4306</f>
        <v>13878</v>
      </c>
      <c r="H27" s="89">
        <v>36573</v>
      </c>
      <c r="I27" s="65"/>
      <c r="J27" s="65"/>
      <c r="K27" s="65"/>
      <c r="L27" s="65">
        <v>-206934</v>
      </c>
      <c r="M27" s="65">
        <v>-5777482</v>
      </c>
      <c r="N27" s="65">
        <v>-1992708</v>
      </c>
      <c r="O27" s="88">
        <f t="shared" si="4"/>
        <v>31171562</v>
      </c>
      <c r="P27" s="65"/>
      <c r="Q27" s="87">
        <v>0</v>
      </c>
      <c r="R27" s="66">
        <f t="shared" si="1"/>
        <v>0</v>
      </c>
      <c r="S27" s="65">
        <f t="shared" si="6"/>
        <v>0</v>
      </c>
      <c r="T27" s="65">
        <v>-460035</v>
      </c>
      <c r="U27" s="65">
        <v>5327834</v>
      </c>
      <c r="V27" s="88">
        <f>'[1]Others'!F27</f>
        <v>1400041</v>
      </c>
      <c r="W27" s="65"/>
      <c r="X27" s="90">
        <f t="shared" si="2"/>
        <v>37439402</v>
      </c>
      <c r="Y27" s="65"/>
      <c r="Z27" s="87">
        <v>25364078</v>
      </c>
      <c r="AA27" s="65">
        <f>9572+4306</f>
        <v>13878</v>
      </c>
      <c r="AB27" s="89">
        <v>36573</v>
      </c>
      <c r="AC27" s="65">
        <v>-5777482</v>
      </c>
      <c r="AD27" s="88">
        <v>-460035</v>
      </c>
      <c r="AE27" s="65"/>
      <c r="AF27" s="87">
        <f t="shared" si="5"/>
        <v>19177012</v>
      </c>
      <c r="AG27" s="38">
        <f>+'CALWORKS ADMIN Expenditures'!F26+'CHILD CARE STAGE II Expenditure'!P26</f>
        <v>84022818</v>
      </c>
      <c r="AI27" s="91">
        <f t="shared" si="3"/>
        <v>0.2282</v>
      </c>
    </row>
    <row r="28" spans="1:35" ht="13.5">
      <c r="A28" s="65" t="s">
        <v>127</v>
      </c>
      <c r="B28" s="65"/>
      <c r="C28" s="87">
        <v>263604</v>
      </c>
      <c r="D28" s="65">
        <v>163274</v>
      </c>
      <c r="E28" s="88">
        <f t="shared" si="0"/>
        <v>426878</v>
      </c>
      <c r="F28" s="65"/>
      <c r="G28" s="87">
        <v>6251</v>
      </c>
      <c r="H28" s="89">
        <v>425</v>
      </c>
      <c r="I28" s="65" t="s">
        <v>111</v>
      </c>
      <c r="J28" s="65"/>
      <c r="K28" s="65" t="s">
        <v>111</v>
      </c>
      <c r="L28" s="65">
        <v>-2737</v>
      </c>
      <c r="M28" s="65"/>
      <c r="N28" s="65"/>
      <c r="O28" s="88">
        <f t="shared" si="4"/>
        <v>430817</v>
      </c>
      <c r="P28" s="65"/>
      <c r="Q28" s="87">
        <v>46382</v>
      </c>
      <c r="R28" s="66">
        <f t="shared" si="1"/>
        <v>0.051056812840487915</v>
      </c>
      <c r="S28" s="65">
        <f t="shared" si="6"/>
        <v>45894.96906231459</v>
      </c>
      <c r="T28" s="65">
        <v>-8965</v>
      </c>
      <c r="U28" s="65">
        <v>104484</v>
      </c>
      <c r="V28" s="88">
        <f>'[1]Others'!F28</f>
        <v>2638</v>
      </c>
      <c r="W28" s="65"/>
      <c r="X28" s="90">
        <f t="shared" si="2"/>
        <v>574868.9690623146</v>
      </c>
      <c r="Y28" s="65"/>
      <c r="Z28" s="87">
        <v>263604</v>
      </c>
      <c r="AA28" s="65">
        <v>6251</v>
      </c>
      <c r="AB28" s="89">
        <v>425</v>
      </c>
      <c r="AC28" s="65"/>
      <c r="AD28" s="88">
        <v>-8965</v>
      </c>
      <c r="AE28" s="65"/>
      <c r="AF28" s="87">
        <f t="shared" si="5"/>
        <v>261315</v>
      </c>
      <c r="AG28" s="38">
        <f>+'CALWORKS ADMIN Expenditures'!F27+'CHILD CARE STAGE II Expenditure'!P27</f>
        <v>1259136</v>
      </c>
      <c r="AI28" s="91">
        <f t="shared" si="3"/>
        <v>0.2075</v>
      </c>
    </row>
    <row r="29" spans="1:35" ht="13.5">
      <c r="A29" s="65" t="s">
        <v>128</v>
      </c>
      <c r="B29" s="65"/>
      <c r="C29" s="87">
        <v>336244</v>
      </c>
      <c r="D29" s="65">
        <v>190381</v>
      </c>
      <c r="E29" s="88">
        <f t="shared" si="0"/>
        <v>526625</v>
      </c>
      <c r="F29" s="65"/>
      <c r="G29" s="87">
        <v>416</v>
      </c>
      <c r="H29" s="89">
        <v>225</v>
      </c>
      <c r="I29" s="65"/>
      <c r="J29" s="65"/>
      <c r="K29" s="65"/>
      <c r="L29" s="65">
        <v>-3432</v>
      </c>
      <c r="M29" s="65"/>
      <c r="N29" s="65"/>
      <c r="O29" s="88">
        <f t="shared" si="4"/>
        <v>523834</v>
      </c>
      <c r="P29" s="65"/>
      <c r="Q29" s="87">
        <v>24529</v>
      </c>
      <c r="R29" s="66">
        <f t="shared" si="1"/>
        <v>0.027001262605414342</v>
      </c>
      <c r="S29" s="65">
        <f t="shared" si="6"/>
        <v>24271.434956006953</v>
      </c>
      <c r="T29" s="65"/>
      <c r="U29" s="65">
        <v>42063</v>
      </c>
      <c r="V29" s="88">
        <f>'[1]Others'!F29</f>
        <v>12649</v>
      </c>
      <c r="W29" s="65"/>
      <c r="X29" s="90">
        <f t="shared" si="2"/>
        <v>602817.4349560069</v>
      </c>
      <c r="Y29" s="65"/>
      <c r="Z29" s="87">
        <v>336244</v>
      </c>
      <c r="AA29" s="65">
        <v>416</v>
      </c>
      <c r="AB29" s="89">
        <v>225</v>
      </c>
      <c r="AC29" s="65"/>
      <c r="AD29" s="88"/>
      <c r="AE29" s="65"/>
      <c r="AF29" s="87">
        <f t="shared" si="5"/>
        <v>336885</v>
      </c>
      <c r="AG29" s="38">
        <f>+'CALWORKS ADMIN Expenditures'!F28+'CHILD CARE STAGE II Expenditure'!P28</f>
        <v>2339974</v>
      </c>
      <c r="AI29" s="91">
        <f t="shared" si="3"/>
        <v>0.144</v>
      </c>
    </row>
    <row r="30" spans="1:35" ht="13.5">
      <c r="A30" s="65" t="s">
        <v>129</v>
      </c>
      <c r="B30" s="65"/>
      <c r="C30" s="87">
        <v>48710</v>
      </c>
      <c r="D30" s="65">
        <v>32529</v>
      </c>
      <c r="E30" s="88">
        <f t="shared" si="0"/>
        <v>81239</v>
      </c>
      <c r="F30" s="65"/>
      <c r="G30" s="87">
        <v>1096</v>
      </c>
      <c r="H30" s="89">
        <v>51</v>
      </c>
      <c r="I30" s="65"/>
      <c r="J30" s="65"/>
      <c r="K30" s="65" t="s">
        <v>111</v>
      </c>
      <c r="L30" s="65">
        <v>-312</v>
      </c>
      <c r="M30" s="65"/>
      <c r="N30" s="65"/>
      <c r="O30" s="88">
        <f t="shared" si="4"/>
        <v>82074</v>
      </c>
      <c r="P30" s="65"/>
      <c r="Q30" s="87">
        <v>0</v>
      </c>
      <c r="R30" s="66">
        <f t="shared" si="1"/>
        <v>0</v>
      </c>
      <c r="S30" s="65">
        <f t="shared" si="6"/>
        <v>0</v>
      </c>
      <c r="T30" s="65"/>
      <c r="U30" s="65">
        <v>39465</v>
      </c>
      <c r="V30" s="88">
        <f>'[1]Others'!F30</f>
        <v>1450</v>
      </c>
      <c r="W30" s="65"/>
      <c r="X30" s="90">
        <f t="shared" si="2"/>
        <v>122989</v>
      </c>
      <c r="Y30" s="65"/>
      <c r="Z30" s="87">
        <v>48710</v>
      </c>
      <c r="AA30" s="65">
        <v>1096</v>
      </c>
      <c r="AB30" s="89">
        <v>51</v>
      </c>
      <c r="AC30" s="65"/>
      <c r="AD30" s="88"/>
      <c r="AE30" s="65"/>
      <c r="AF30" s="87">
        <f t="shared" si="5"/>
        <v>49857</v>
      </c>
      <c r="AG30" s="38">
        <f>+'CALWORKS ADMIN Expenditures'!F29+'CHILD CARE STAGE II Expenditure'!P29</f>
        <v>127892</v>
      </c>
      <c r="AI30" s="91">
        <f t="shared" si="3"/>
        <v>0.3898</v>
      </c>
    </row>
    <row r="31" spans="1:35" ht="13.5">
      <c r="A31" s="65" t="s">
        <v>130</v>
      </c>
      <c r="B31" s="65"/>
      <c r="C31" s="87">
        <v>339971</v>
      </c>
      <c r="D31" s="65">
        <v>190417</v>
      </c>
      <c r="E31" s="88">
        <f t="shared" si="0"/>
        <v>530388</v>
      </c>
      <c r="F31" s="65"/>
      <c r="G31" s="87">
        <v>8474</v>
      </c>
      <c r="H31" s="89">
        <v>334</v>
      </c>
      <c r="I31" s="65" t="s">
        <v>111</v>
      </c>
      <c r="J31" s="65"/>
      <c r="K31" s="65" t="s">
        <v>111</v>
      </c>
      <c r="L31" s="65">
        <v>-1227</v>
      </c>
      <c r="M31" s="65"/>
      <c r="N31" s="65"/>
      <c r="O31" s="88">
        <f t="shared" si="4"/>
        <v>537969</v>
      </c>
      <c r="P31" s="65"/>
      <c r="Q31" s="87">
        <v>39524</v>
      </c>
      <c r="R31" s="66">
        <f t="shared" si="1"/>
        <v>0.04350759929945764</v>
      </c>
      <c r="S31" s="65">
        <f t="shared" si="6"/>
        <v>39108.98101028247</v>
      </c>
      <c r="T31" s="65">
        <v>-9375</v>
      </c>
      <c r="U31" s="65">
        <v>71236</v>
      </c>
      <c r="V31" s="88">
        <f>'[1]Others'!F31</f>
        <v>51199</v>
      </c>
      <c r="W31" s="65"/>
      <c r="X31" s="90">
        <f t="shared" si="2"/>
        <v>690137.9810102824</v>
      </c>
      <c r="Y31" s="65"/>
      <c r="Z31" s="87">
        <v>339971</v>
      </c>
      <c r="AA31" s="65">
        <v>8474</v>
      </c>
      <c r="AB31" s="89">
        <v>334</v>
      </c>
      <c r="AC31" s="65"/>
      <c r="AD31" s="88">
        <v>-9375</v>
      </c>
      <c r="AE31" s="65"/>
      <c r="AF31" s="87">
        <f t="shared" si="5"/>
        <v>339404</v>
      </c>
      <c r="AG31" s="38">
        <f>+'CALWORKS ADMIN Expenditures'!F30+'CHILD CARE STAGE II Expenditure'!P30</f>
        <v>1170782</v>
      </c>
      <c r="AI31" s="91">
        <f t="shared" si="3"/>
        <v>0.2899</v>
      </c>
    </row>
    <row r="32" spans="1:35" ht="13.5">
      <c r="A32" s="65" t="s">
        <v>131</v>
      </c>
      <c r="B32" s="65"/>
      <c r="C32" s="87">
        <v>692327</v>
      </c>
      <c r="D32" s="65">
        <v>410911</v>
      </c>
      <c r="E32" s="88">
        <f t="shared" si="0"/>
        <v>1103238</v>
      </c>
      <c r="F32" s="65"/>
      <c r="G32" s="87">
        <v>11503</v>
      </c>
      <c r="H32" s="89">
        <v>1061</v>
      </c>
      <c r="I32" s="65">
        <v>-52848</v>
      </c>
      <c r="J32" s="65">
        <v>-15000</v>
      </c>
      <c r="K32" s="65">
        <v>-52848</v>
      </c>
      <c r="L32" s="65">
        <v>-2688</v>
      </c>
      <c r="M32" s="65">
        <v>-92443</v>
      </c>
      <c r="N32" s="65">
        <v>-168513</v>
      </c>
      <c r="O32" s="88">
        <f t="shared" si="4"/>
        <v>731462</v>
      </c>
      <c r="P32" s="65"/>
      <c r="Q32" s="87">
        <v>0</v>
      </c>
      <c r="R32" s="66">
        <f t="shared" si="1"/>
        <v>0</v>
      </c>
      <c r="S32" s="65">
        <f t="shared" si="6"/>
        <v>0</v>
      </c>
      <c r="T32" s="65">
        <v>-18416</v>
      </c>
      <c r="U32" s="65">
        <v>497003</v>
      </c>
      <c r="V32" s="88">
        <f>'[1]Others'!F32</f>
        <v>17002</v>
      </c>
      <c r="W32" s="65"/>
      <c r="X32" s="90">
        <f t="shared" si="2"/>
        <v>1227051</v>
      </c>
      <c r="Y32" s="65"/>
      <c r="Z32" s="87">
        <v>692327</v>
      </c>
      <c r="AA32" s="65">
        <v>11503</v>
      </c>
      <c r="AB32" s="89">
        <v>1061</v>
      </c>
      <c r="AC32" s="65">
        <v>-92443</v>
      </c>
      <c r="AD32" s="88">
        <v>-18416</v>
      </c>
      <c r="AE32" s="65"/>
      <c r="AF32" s="87">
        <f t="shared" si="5"/>
        <v>594032</v>
      </c>
      <c r="AG32" s="38">
        <f>+'CALWORKS ADMIN Expenditures'!F31+'CHILD CARE STAGE II Expenditure'!P31</f>
        <v>2539883</v>
      </c>
      <c r="AI32" s="91">
        <f t="shared" si="3"/>
        <v>0.2339</v>
      </c>
    </row>
    <row r="33" spans="1:35" ht="13.5">
      <c r="A33" s="65" t="s">
        <v>132</v>
      </c>
      <c r="B33" s="65"/>
      <c r="C33" s="87">
        <v>30163</v>
      </c>
      <c r="D33" s="65">
        <v>14822</v>
      </c>
      <c r="E33" s="88">
        <f t="shared" si="0"/>
        <v>44985</v>
      </c>
      <c r="F33" s="65"/>
      <c r="G33" s="87">
        <v>548</v>
      </c>
      <c r="H33" s="89">
        <v>50</v>
      </c>
      <c r="I33" s="65"/>
      <c r="J33" s="65"/>
      <c r="K33" s="65"/>
      <c r="L33" s="65">
        <v>-60</v>
      </c>
      <c r="M33" s="65"/>
      <c r="N33" s="65"/>
      <c r="O33" s="88">
        <f t="shared" si="4"/>
        <v>45523</v>
      </c>
      <c r="P33" s="65"/>
      <c r="Q33" s="87">
        <v>0</v>
      </c>
      <c r="R33" s="66">
        <f t="shared" si="1"/>
        <v>0</v>
      </c>
      <c r="S33" s="65">
        <f t="shared" si="6"/>
        <v>0</v>
      </c>
      <c r="T33" s="65"/>
      <c r="U33" s="65">
        <v>49924</v>
      </c>
      <c r="V33" s="88">
        <f>'[1]Others'!F33</f>
        <v>56</v>
      </c>
      <c r="W33" s="65"/>
      <c r="X33" s="90">
        <f t="shared" si="2"/>
        <v>95503</v>
      </c>
      <c r="Y33" s="65"/>
      <c r="Z33" s="87">
        <v>30163</v>
      </c>
      <c r="AA33" s="65">
        <v>548</v>
      </c>
      <c r="AB33" s="89">
        <v>50</v>
      </c>
      <c r="AC33" s="65"/>
      <c r="AD33" s="88"/>
      <c r="AE33" s="65"/>
      <c r="AF33" s="87">
        <f t="shared" si="5"/>
        <v>30761</v>
      </c>
      <c r="AG33" s="38">
        <f>+'CALWORKS ADMIN Expenditures'!F32+'CHILD CARE STAGE II Expenditure'!P32</f>
        <v>154261</v>
      </c>
      <c r="AI33" s="91">
        <f t="shared" si="3"/>
        <v>0.1994</v>
      </c>
    </row>
    <row r="34" spans="1:35" ht="13.5">
      <c r="A34" s="65" t="s">
        <v>133</v>
      </c>
      <c r="B34" s="65"/>
      <c r="C34" s="87">
        <v>25699</v>
      </c>
      <c r="D34" s="65">
        <v>14222</v>
      </c>
      <c r="E34" s="88">
        <f t="shared" si="0"/>
        <v>39921</v>
      </c>
      <c r="F34" s="65"/>
      <c r="G34" s="87">
        <v>612</v>
      </c>
      <c r="H34" s="89">
        <v>14</v>
      </c>
      <c r="I34" s="65"/>
      <c r="J34" s="65"/>
      <c r="K34" s="65"/>
      <c r="L34" s="65">
        <v>-967</v>
      </c>
      <c r="M34" s="65"/>
      <c r="N34" s="65"/>
      <c r="O34" s="88">
        <f t="shared" si="4"/>
        <v>39580</v>
      </c>
      <c r="P34" s="65"/>
      <c r="Q34" s="87">
        <v>0</v>
      </c>
      <c r="R34" s="66">
        <f t="shared" si="1"/>
        <v>0</v>
      </c>
      <c r="S34" s="65">
        <f t="shared" si="6"/>
        <v>0</v>
      </c>
      <c r="T34" s="65"/>
      <c r="U34" s="65">
        <v>27713</v>
      </c>
      <c r="V34" s="88">
        <f>'[1]Others'!F34</f>
        <v>2</v>
      </c>
      <c r="W34" s="65"/>
      <c r="X34" s="90">
        <f t="shared" si="2"/>
        <v>67295</v>
      </c>
      <c r="Y34" s="65"/>
      <c r="Z34" s="87">
        <v>25699</v>
      </c>
      <c r="AA34" s="65">
        <v>612</v>
      </c>
      <c r="AB34" s="89">
        <v>14</v>
      </c>
      <c r="AC34" s="65"/>
      <c r="AD34" s="88"/>
      <c r="AE34" s="65"/>
      <c r="AF34" s="87">
        <f t="shared" si="5"/>
        <v>26325</v>
      </c>
      <c r="AG34" s="38">
        <f>+'CALWORKS ADMIN Expenditures'!F33+'CHILD CARE STAGE II Expenditure'!P33</f>
        <v>103349</v>
      </c>
      <c r="AI34" s="91">
        <f t="shared" si="3"/>
        <v>0.2547</v>
      </c>
    </row>
    <row r="35" spans="1:35" ht="13.5">
      <c r="A35" s="65" t="s">
        <v>134</v>
      </c>
      <c r="B35" s="65"/>
      <c r="C35" s="87">
        <v>1217968</v>
      </c>
      <c r="D35" s="65">
        <v>527299</v>
      </c>
      <c r="E35" s="88">
        <f t="shared" si="0"/>
        <v>1745267</v>
      </c>
      <c r="F35" s="65"/>
      <c r="G35" s="87">
        <v>16111</v>
      </c>
      <c r="H35" s="89">
        <v>961</v>
      </c>
      <c r="I35" s="65">
        <v>-53856</v>
      </c>
      <c r="J35" s="65">
        <v>-15000</v>
      </c>
      <c r="K35" s="65">
        <v>-53856</v>
      </c>
      <c r="L35" s="65">
        <v>-18322</v>
      </c>
      <c r="M35" s="65"/>
      <c r="N35" s="65"/>
      <c r="O35" s="88">
        <f t="shared" si="4"/>
        <v>1621305</v>
      </c>
      <c r="P35" s="65"/>
      <c r="Q35" s="87">
        <v>0</v>
      </c>
      <c r="R35" s="66">
        <f t="shared" si="1"/>
        <v>0</v>
      </c>
      <c r="S35" s="65">
        <f t="shared" si="6"/>
        <v>0</v>
      </c>
      <c r="T35" s="65">
        <v>-12839</v>
      </c>
      <c r="U35" s="65">
        <v>178700</v>
      </c>
      <c r="V35" s="88">
        <f>'[1]Others'!F35</f>
        <v>35664</v>
      </c>
      <c r="W35" s="65"/>
      <c r="X35" s="90">
        <f t="shared" si="2"/>
        <v>1822830</v>
      </c>
      <c r="Y35" s="65"/>
      <c r="Z35" s="87">
        <v>1217968</v>
      </c>
      <c r="AA35" s="65">
        <v>16111</v>
      </c>
      <c r="AB35" s="89">
        <v>961</v>
      </c>
      <c r="AC35" s="65"/>
      <c r="AD35" s="88">
        <v>-12839</v>
      </c>
      <c r="AE35" s="65"/>
      <c r="AF35" s="87">
        <f t="shared" si="5"/>
        <v>1222201</v>
      </c>
      <c r="AG35" s="38">
        <f>+'CALWORKS ADMIN Expenditures'!F34+'CHILD CARE STAGE II Expenditure'!P34</f>
        <v>3113398</v>
      </c>
      <c r="AI35" s="91">
        <f t="shared" si="3"/>
        <v>0.3926</v>
      </c>
    </row>
    <row r="36" spans="1:35" ht="13.5">
      <c r="A36" s="65" t="s">
        <v>135</v>
      </c>
      <c r="B36" s="65"/>
      <c r="C36" s="87">
        <v>183758</v>
      </c>
      <c r="D36" s="65">
        <v>104367</v>
      </c>
      <c r="E36" s="88">
        <f t="shared" si="0"/>
        <v>288125</v>
      </c>
      <c r="F36" s="65"/>
      <c r="G36" s="87">
        <v>8474</v>
      </c>
      <c r="H36" s="89">
        <v>198</v>
      </c>
      <c r="I36" s="65"/>
      <c r="J36" s="65"/>
      <c r="K36" s="65"/>
      <c r="L36" s="65">
        <v>-2414</v>
      </c>
      <c r="M36" s="65"/>
      <c r="N36" s="65"/>
      <c r="O36" s="88">
        <f t="shared" si="4"/>
        <v>294383</v>
      </c>
      <c r="P36" s="65"/>
      <c r="Q36" s="87">
        <v>0</v>
      </c>
      <c r="R36" s="66">
        <f t="shared" si="1"/>
        <v>0</v>
      </c>
      <c r="S36" s="65">
        <f t="shared" si="6"/>
        <v>0</v>
      </c>
      <c r="T36" s="65">
        <v>-8593</v>
      </c>
      <c r="U36" s="65">
        <v>113618</v>
      </c>
      <c r="V36" s="88">
        <f>'[1]Others'!F36</f>
        <v>5588</v>
      </c>
      <c r="W36" s="65"/>
      <c r="X36" s="90">
        <f t="shared" si="2"/>
        <v>404996</v>
      </c>
      <c r="Y36" s="65"/>
      <c r="Z36" s="87">
        <v>183758</v>
      </c>
      <c r="AA36" s="65">
        <v>8474</v>
      </c>
      <c r="AB36" s="89">
        <v>198</v>
      </c>
      <c r="AC36" s="65"/>
      <c r="AD36" s="88">
        <v>-8593</v>
      </c>
      <c r="AE36" s="65"/>
      <c r="AF36" s="87">
        <f t="shared" si="5"/>
        <v>183837</v>
      </c>
      <c r="AG36" s="38">
        <f>+'CALWORKS ADMIN Expenditures'!F35+'CHILD CARE STAGE II Expenditure'!P35</f>
        <v>444445</v>
      </c>
      <c r="AI36" s="91">
        <f t="shared" si="3"/>
        <v>0.4136</v>
      </c>
    </row>
    <row r="37" spans="1:35" ht="13.5">
      <c r="A37" s="65" t="s">
        <v>136</v>
      </c>
      <c r="B37" s="65"/>
      <c r="C37" s="87">
        <v>172659</v>
      </c>
      <c r="D37" s="65">
        <v>110727</v>
      </c>
      <c r="E37" s="88">
        <f t="shared" si="0"/>
        <v>283386</v>
      </c>
      <c r="F37" s="65"/>
      <c r="G37" s="87">
        <v>3093</v>
      </c>
      <c r="H37" s="89">
        <v>148</v>
      </c>
      <c r="I37" s="65"/>
      <c r="J37" s="65"/>
      <c r="K37" s="65"/>
      <c r="L37" s="65">
        <v>-3844</v>
      </c>
      <c r="M37" s="65"/>
      <c r="N37" s="65"/>
      <c r="O37" s="88">
        <f t="shared" si="4"/>
        <v>282783</v>
      </c>
      <c r="P37" s="65"/>
      <c r="Q37" s="87">
        <v>0</v>
      </c>
      <c r="R37" s="66">
        <f t="shared" si="1"/>
        <v>0</v>
      </c>
      <c r="S37" s="65">
        <f t="shared" si="6"/>
        <v>0</v>
      </c>
      <c r="T37" s="65"/>
      <c r="U37" s="65">
        <v>79438</v>
      </c>
      <c r="V37" s="88">
        <f>'[1]Others'!F37</f>
        <v>980</v>
      </c>
      <c r="W37" s="65"/>
      <c r="X37" s="90">
        <f t="shared" si="2"/>
        <v>363201</v>
      </c>
      <c r="Y37" s="65"/>
      <c r="Z37" s="87">
        <v>172659</v>
      </c>
      <c r="AA37" s="65">
        <v>3093</v>
      </c>
      <c r="AB37" s="89">
        <v>148</v>
      </c>
      <c r="AC37" s="65"/>
      <c r="AD37" s="88"/>
      <c r="AE37" s="65"/>
      <c r="AF37" s="87">
        <f t="shared" si="5"/>
        <v>175900</v>
      </c>
      <c r="AG37" s="38">
        <f>+'CALWORKS ADMIN Expenditures'!F36+'CHILD CARE STAGE II Expenditure'!P36</f>
        <v>710839</v>
      </c>
      <c r="AI37" s="91">
        <f t="shared" si="3"/>
        <v>0.2475</v>
      </c>
    </row>
    <row r="38" spans="1:35" ht="13.5">
      <c r="A38" s="65" t="s">
        <v>137</v>
      </c>
      <c r="B38" s="65"/>
      <c r="C38" s="87">
        <v>3989419</v>
      </c>
      <c r="D38" s="65">
        <v>3481920</v>
      </c>
      <c r="E38" s="88">
        <f t="shared" si="0"/>
        <v>7471339</v>
      </c>
      <c r="F38" s="65"/>
      <c r="G38" s="87">
        <v>3187</v>
      </c>
      <c r="H38" s="89">
        <v>4636</v>
      </c>
      <c r="I38" s="65">
        <v>-57546</v>
      </c>
      <c r="J38" s="65">
        <v>-15000</v>
      </c>
      <c r="K38" s="65">
        <v>-57546</v>
      </c>
      <c r="L38" s="65">
        <v>-41077</v>
      </c>
      <c r="M38" s="65">
        <v>-1778288</v>
      </c>
      <c r="N38" s="65">
        <v>-1252482</v>
      </c>
      <c r="O38" s="88">
        <f t="shared" si="4"/>
        <v>4277223</v>
      </c>
      <c r="P38" s="65"/>
      <c r="Q38" s="87">
        <v>0</v>
      </c>
      <c r="R38" s="66">
        <f t="shared" si="1"/>
        <v>0</v>
      </c>
      <c r="S38" s="65">
        <f t="shared" si="6"/>
        <v>0</v>
      </c>
      <c r="T38" s="65">
        <v>-62020</v>
      </c>
      <c r="U38" s="65">
        <v>785520</v>
      </c>
      <c r="V38" s="88">
        <f>'[1]Others'!F38</f>
        <v>67235</v>
      </c>
      <c r="W38" s="65"/>
      <c r="X38" s="90">
        <f t="shared" si="2"/>
        <v>5067958</v>
      </c>
      <c r="Y38" s="65"/>
      <c r="Z38" s="87">
        <v>3989419</v>
      </c>
      <c r="AA38" s="65">
        <v>3187</v>
      </c>
      <c r="AB38" s="89">
        <v>4636</v>
      </c>
      <c r="AC38" s="65">
        <v>-1778288</v>
      </c>
      <c r="AD38" s="88">
        <v>-62020</v>
      </c>
      <c r="AE38" s="65"/>
      <c r="AF38" s="87">
        <f t="shared" si="5"/>
        <v>2156934</v>
      </c>
      <c r="AG38" s="38">
        <f>+'CALWORKS ADMIN Expenditures'!F37+'CHILD CARE STAGE II Expenditure'!P37</f>
        <v>21475173</v>
      </c>
      <c r="AI38" s="91">
        <f t="shared" si="3"/>
        <v>0.1004</v>
      </c>
    </row>
    <row r="39" spans="1:35" ht="13.5">
      <c r="A39" s="65" t="s">
        <v>138</v>
      </c>
      <c r="B39" s="65"/>
      <c r="C39" s="87">
        <v>489028</v>
      </c>
      <c r="D39" s="65">
        <v>218659</v>
      </c>
      <c r="E39" s="88">
        <f t="shared" si="0"/>
        <v>707687</v>
      </c>
      <c r="F39" s="65"/>
      <c r="G39" s="87">
        <v>213</v>
      </c>
      <c r="H39" s="89">
        <v>380</v>
      </c>
      <c r="I39" s="65" t="s">
        <v>111</v>
      </c>
      <c r="J39" s="65"/>
      <c r="K39" s="65" t="s">
        <v>111</v>
      </c>
      <c r="L39" s="65">
        <v>-7542</v>
      </c>
      <c r="M39" s="65"/>
      <c r="N39" s="65"/>
      <c r="O39" s="88">
        <f t="shared" si="4"/>
        <v>700738</v>
      </c>
      <c r="P39" s="65"/>
      <c r="Q39" s="87">
        <v>0</v>
      </c>
      <c r="R39" s="66">
        <f t="shared" si="1"/>
        <v>0</v>
      </c>
      <c r="S39" s="65">
        <f t="shared" si="6"/>
        <v>0</v>
      </c>
      <c r="T39" s="65">
        <v>-38085</v>
      </c>
      <c r="U39" s="65">
        <v>207582</v>
      </c>
      <c r="V39" s="88">
        <f>'[1]Others'!F39</f>
        <v>3541</v>
      </c>
      <c r="W39" s="65"/>
      <c r="X39" s="90">
        <f t="shared" si="2"/>
        <v>873776</v>
      </c>
      <c r="Y39" s="65"/>
      <c r="Z39" s="87">
        <v>489028</v>
      </c>
      <c r="AA39" s="65">
        <v>213</v>
      </c>
      <c r="AB39" s="89">
        <v>380</v>
      </c>
      <c r="AC39" s="65"/>
      <c r="AD39" s="88">
        <v>-38085</v>
      </c>
      <c r="AE39" s="65"/>
      <c r="AF39" s="87">
        <f t="shared" si="5"/>
        <v>451536</v>
      </c>
      <c r="AG39" s="38">
        <f>+'CALWORKS ADMIN Expenditures'!F38+'CHILD CARE STAGE II Expenditure'!P38</f>
        <v>1251261</v>
      </c>
      <c r="AI39" s="91">
        <f t="shared" si="3"/>
        <v>0.3609</v>
      </c>
    </row>
    <row r="40" spans="1:35" ht="13.5">
      <c r="A40" s="65" t="s">
        <v>139</v>
      </c>
      <c r="B40" s="65"/>
      <c r="C40" s="87">
        <v>59810</v>
      </c>
      <c r="D40" s="65">
        <v>23910</v>
      </c>
      <c r="E40" s="88">
        <f t="shared" si="0"/>
        <v>83720</v>
      </c>
      <c r="F40" s="65"/>
      <c r="G40" s="87">
        <v>934</v>
      </c>
      <c r="H40" s="89">
        <v>44</v>
      </c>
      <c r="I40" s="65"/>
      <c r="J40" s="65"/>
      <c r="K40" s="65"/>
      <c r="L40" s="65">
        <v>-1639</v>
      </c>
      <c r="M40" s="65"/>
      <c r="N40" s="65"/>
      <c r="O40" s="88">
        <f t="shared" si="4"/>
        <v>83059</v>
      </c>
      <c r="P40" s="65"/>
      <c r="Q40" s="87">
        <v>0</v>
      </c>
      <c r="R40" s="66">
        <f t="shared" si="1"/>
        <v>0</v>
      </c>
      <c r="S40" s="65">
        <f t="shared" si="6"/>
        <v>0</v>
      </c>
      <c r="T40" s="65"/>
      <c r="U40" s="65">
        <v>32022</v>
      </c>
      <c r="V40" s="88">
        <f>'[1]Others'!F40</f>
        <v>837</v>
      </c>
      <c r="W40" s="65"/>
      <c r="X40" s="90">
        <f t="shared" si="2"/>
        <v>115918</v>
      </c>
      <c r="Y40" s="65"/>
      <c r="Z40" s="87">
        <v>59810</v>
      </c>
      <c r="AA40" s="65">
        <v>934</v>
      </c>
      <c r="AB40" s="89">
        <v>44</v>
      </c>
      <c r="AC40" s="65"/>
      <c r="AD40" s="88"/>
      <c r="AE40" s="65"/>
      <c r="AF40" s="87">
        <f t="shared" si="5"/>
        <v>60788</v>
      </c>
      <c r="AG40" s="38">
        <f>+'CALWORKS ADMIN Expenditures'!F39+'CHILD CARE STAGE II Expenditure'!P39</f>
        <v>166960</v>
      </c>
      <c r="AI40" s="91">
        <f t="shared" si="3"/>
        <v>0.3641</v>
      </c>
    </row>
    <row r="41" spans="1:35" ht="13.5">
      <c r="A41" s="65" t="s">
        <v>140</v>
      </c>
      <c r="B41" s="65"/>
      <c r="C41" s="87">
        <v>4063541</v>
      </c>
      <c r="D41" s="65">
        <v>1391820</v>
      </c>
      <c r="E41" s="88">
        <f t="shared" si="0"/>
        <v>5455361</v>
      </c>
      <c r="F41" s="65"/>
      <c r="G41" s="87">
        <v>1727</v>
      </c>
      <c r="H41" s="89">
        <v>4346</v>
      </c>
      <c r="I41" s="65">
        <v>-53820</v>
      </c>
      <c r="J41" s="65">
        <v>-15000</v>
      </c>
      <c r="K41" s="65">
        <v>-53820</v>
      </c>
      <c r="L41" s="65">
        <v>-49625</v>
      </c>
      <c r="M41" s="65">
        <v>-884660</v>
      </c>
      <c r="N41" s="65">
        <v>-226892</v>
      </c>
      <c r="O41" s="88">
        <f t="shared" si="4"/>
        <v>4177617</v>
      </c>
      <c r="P41" s="65"/>
      <c r="Q41" s="87">
        <v>0</v>
      </c>
      <c r="R41" s="66">
        <f t="shared" si="1"/>
        <v>0</v>
      </c>
      <c r="S41" s="65">
        <f t="shared" si="6"/>
        <v>0</v>
      </c>
      <c r="T41" s="65">
        <v>-116662</v>
      </c>
      <c r="U41" s="65">
        <v>972300</v>
      </c>
      <c r="V41" s="88">
        <f>'[1]Others'!F41</f>
        <v>56325</v>
      </c>
      <c r="W41" s="65"/>
      <c r="X41" s="90">
        <f t="shared" si="2"/>
        <v>5089580</v>
      </c>
      <c r="Y41" s="65"/>
      <c r="Z41" s="87">
        <v>4063541</v>
      </c>
      <c r="AA41" s="65">
        <v>1727</v>
      </c>
      <c r="AB41" s="89">
        <v>4346</v>
      </c>
      <c r="AC41" s="65">
        <v>-884660</v>
      </c>
      <c r="AD41" s="88">
        <v>-116662</v>
      </c>
      <c r="AE41" s="65"/>
      <c r="AF41" s="87">
        <f t="shared" si="5"/>
        <v>3068292</v>
      </c>
      <c r="AG41" s="38">
        <f>+'CALWORKS ADMIN Expenditures'!F40+'CHILD CARE STAGE II Expenditure'!P40</f>
        <v>14709424</v>
      </c>
      <c r="AI41" s="91">
        <f t="shared" si="3"/>
        <v>0.2086</v>
      </c>
    </row>
    <row r="42" spans="1:35" ht="13.5">
      <c r="A42" s="65" t="s">
        <v>141</v>
      </c>
      <c r="B42" s="65"/>
      <c r="C42" s="87">
        <v>6028413</v>
      </c>
      <c r="D42" s="65">
        <v>1901130</v>
      </c>
      <c r="E42" s="88">
        <f t="shared" si="0"/>
        <v>7929543</v>
      </c>
      <c r="F42" s="65"/>
      <c r="G42" s="87">
        <v>1798</v>
      </c>
      <c r="H42" s="89">
        <v>5211</v>
      </c>
      <c r="I42" s="65">
        <v>-66276</v>
      </c>
      <c r="J42" s="65">
        <v>-15000</v>
      </c>
      <c r="K42" s="65">
        <v>-66276</v>
      </c>
      <c r="L42" s="65">
        <v>-48979</v>
      </c>
      <c r="M42" s="65"/>
      <c r="N42" s="65"/>
      <c r="O42" s="88">
        <f t="shared" si="4"/>
        <v>7740021</v>
      </c>
      <c r="P42" s="65"/>
      <c r="Q42" s="87">
        <v>0</v>
      </c>
      <c r="R42" s="66">
        <f t="shared" si="1"/>
        <v>0</v>
      </c>
      <c r="S42" s="65">
        <f t="shared" si="6"/>
        <v>0</v>
      </c>
      <c r="T42" s="65">
        <v>-155464</v>
      </c>
      <c r="U42" s="65">
        <v>1107270</v>
      </c>
      <c r="V42" s="88">
        <f>'[1]Others'!F42</f>
        <v>171435</v>
      </c>
      <c r="W42" s="65"/>
      <c r="X42" s="90">
        <f t="shared" si="2"/>
        <v>8863262</v>
      </c>
      <c r="Y42" s="65"/>
      <c r="Z42" s="87">
        <v>6028413</v>
      </c>
      <c r="AA42" s="65">
        <v>1798</v>
      </c>
      <c r="AB42" s="89">
        <v>5211</v>
      </c>
      <c r="AC42" s="65"/>
      <c r="AD42" s="88">
        <v>-155464</v>
      </c>
      <c r="AE42" s="65"/>
      <c r="AF42" s="87">
        <f t="shared" si="5"/>
        <v>5879958</v>
      </c>
      <c r="AG42" s="38">
        <f>+'CALWORKS ADMIN Expenditures'!F41+'CHILD CARE STAGE II Expenditure'!P41</f>
        <v>17576631</v>
      </c>
      <c r="AI42" s="91">
        <f t="shared" si="3"/>
        <v>0.3345</v>
      </c>
    </row>
    <row r="43" spans="1:35" ht="13.5">
      <c r="A43" s="65" t="s">
        <v>142</v>
      </c>
      <c r="B43" s="65"/>
      <c r="C43" s="87">
        <v>91394</v>
      </c>
      <c r="D43" s="65">
        <v>38753</v>
      </c>
      <c r="E43" s="88">
        <f t="shared" si="0"/>
        <v>130147</v>
      </c>
      <c r="F43" s="65"/>
      <c r="G43" s="87">
        <v>1740</v>
      </c>
      <c r="H43" s="89">
        <v>121</v>
      </c>
      <c r="I43" s="65"/>
      <c r="J43" s="65"/>
      <c r="K43" s="65"/>
      <c r="L43" s="65">
        <v>-308</v>
      </c>
      <c r="M43" s="65"/>
      <c r="N43" s="65"/>
      <c r="O43" s="88">
        <f t="shared" si="4"/>
        <v>131700</v>
      </c>
      <c r="P43" s="65"/>
      <c r="Q43" s="87">
        <v>0</v>
      </c>
      <c r="R43" s="66">
        <f t="shared" si="1"/>
        <v>0</v>
      </c>
      <c r="S43" s="65">
        <f t="shared" si="6"/>
        <v>0</v>
      </c>
      <c r="T43" s="65">
        <v>-5591</v>
      </c>
      <c r="U43" s="65">
        <v>26426</v>
      </c>
      <c r="V43" s="88">
        <f>'[1]Others'!F43</f>
        <v>12660</v>
      </c>
      <c r="W43" s="65"/>
      <c r="X43" s="90">
        <f t="shared" si="2"/>
        <v>165195</v>
      </c>
      <c r="Y43" s="65"/>
      <c r="Z43" s="87">
        <v>91394</v>
      </c>
      <c r="AA43" s="65">
        <v>1740</v>
      </c>
      <c r="AB43" s="89">
        <v>121</v>
      </c>
      <c r="AC43" s="65"/>
      <c r="AD43" s="88">
        <v>-5591</v>
      </c>
      <c r="AE43" s="65"/>
      <c r="AF43" s="87">
        <f t="shared" si="5"/>
        <v>87664</v>
      </c>
      <c r="AG43" s="38">
        <f>+'CALWORKS ADMIN Expenditures'!F42+'CHILD CARE STAGE II Expenditure'!P42</f>
        <v>302998</v>
      </c>
      <c r="AI43" s="91">
        <f t="shared" si="3"/>
        <v>0.2893</v>
      </c>
    </row>
    <row r="44" spans="1:35" ht="13.5">
      <c r="A44" s="65" t="s">
        <v>143</v>
      </c>
      <c r="B44" s="65"/>
      <c r="C44" s="87">
        <v>7282108</v>
      </c>
      <c r="D44" s="65">
        <v>1861322</v>
      </c>
      <c r="E44" s="88">
        <f t="shared" si="0"/>
        <v>9143430</v>
      </c>
      <c r="F44" s="65"/>
      <c r="G44" s="87">
        <v>2283</v>
      </c>
      <c r="H44" s="89">
        <v>7607</v>
      </c>
      <c r="I44" s="65">
        <v>-49662</v>
      </c>
      <c r="J44" s="65">
        <v>-15000</v>
      </c>
      <c r="K44" s="65">
        <v>-49662</v>
      </c>
      <c r="L44" s="65">
        <v>-13572</v>
      </c>
      <c r="M44" s="65"/>
      <c r="N44" s="65"/>
      <c r="O44" s="88">
        <f t="shared" si="4"/>
        <v>9025424</v>
      </c>
      <c r="P44" s="65"/>
      <c r="Q44" s="87">
        <v>0</v>
      </c>
      <c r="R44" s="66">
        <f t="shared" si="1"/>
        <v>0</v>
      </c>
      <c r="S44" s="65">
        <f t="shared" si="6"/>
        <v>0</v>
      </c>
      <c r="T44" s="65">
        <v>-185283</v>
      </c>
      <c r="U44" s="65">
        <v>976409</v>
      </c>
      <c r="V44" s="88">
        <f>'[1]Others'!F44</f>
        <v>123439</v>
      </c>
      <c r="W44" s="65"/>
      <c r="X44" s="90">
        <f t="shared" si="2"/>
        <v>9939989</v>
      </c>
      <c r="Y44" s="65"/>
      <c r="Z44" s="87">
        <v>7282108</v>
      </c>
      <c r="AA44" s="65">
        <v>2283</v>
      </c>
      <c r="AB44" s="89">
        <v>7607</v>
      </c>
      <c r="AC44" s="65"/>
      <c r="AD44" s="88">
        <v>-185283</v>
      </c>
      <c r="AE44" s="65"/>
      <c r="AF44" s="87">
        <f t="shared" si="5"/>
        <v>7106715</v>
      </c>
      <c r="AG44" s="38">
        <f>+'CALWORKS ADMIN Expenditures'!F43+'CHILD CARE STAGE II Expenditure'!P43</f>
        <v>15601945</v>
      </c>
      <c r="AI44" s="91">
        <f t="shared" si="3"/>
        <v>0.4555</v>
      </c>
    </row>
    <row r="45" spans="1:35" ht="13.5">
      <c r="A45" s="65" t="s">
        <v>144</v>
      </c>
      <c r="B45" s="65"/>
      <c r="C45" s="87">
        <v>6721493</v>
      </c>
      <c r="D45" s="65">
        <v>1709401</v>
      </c>
      <c r="E45" s="88">
        <f t="shared" si="0"/>
        <v>8430894</v>
      </c>
      <c r="F45" s="65"/>
      <c r="G45" s="87">
        <v>3449</v>
      </c>
      <c r="H45" s="89">
        <v>7798</v>
      </c>
      <c r="I45" s="65">
        <v>-51696</v>
      </c>
      <c r="J45" s="65">
        <v>-15000</v>
      </c>
      <c r="K45" s="65">
        <v>-51696</v>
      </c>
      <c r="L45" s="65">
        <v>-90256</v>
      </c>
      <c r="M45" s="65"/>
      <c r="N45" s="65"/>
      <c r="O45" s="88">
        <f t="shared" si="4"/>
        <v>8233493</v>
      </c>
      <c r="P45" s="65"/>
      <c r="Q45" s="87">
        <v>0</v>
      </c>
      <c r="R45" s="66">
        <f t="shared" si="1"/>
        <v>0</v>
      </c>
      <c r="S45" s="65">
        <f t="shared" si="6"/>
        <v>0</v>
      </c>
      <c r="T45" s="65"/>
      <c r="U45" s="65">
        <v>2077677</v>
      </c>
      <c r="V45" s="88">
        <f>'[1]Others'!F45</f>
        <v>140873</v>
      </c>
      <c r="W45" s="65"/>
      <c r="X45" s="90">
        <f t="shared" si="2"/>
        <v>10452043</v>
      </c>
      <c r="Y45" s="65"/>
      <c r="Z45" s="87">
        <v>6721493</v>
      </c>
      <c r="AA45" s="65">
        <v>3449</v>
      </c>
      <c r="AB45" s="89">
        <v>7798</v>
      </c>
      <c r="AC45" s="65"/>
      <c r="AD45" s="88"/>
      <c r="AE45" s="65"/>
      <c r="AF45" s="87">
        <f t="shared" si="5"/>
        <v>6732740</v>
      </c>
      <c r="AG45" s="38">
        <f>+'CALWORKS ADMIN Expenditures'!F44+'CHILD CARE STAGE II Expenditure'!P44</f>
        <v>19037720</v>
      </c>
      <c r="AI45" s="91">
        <f t="shared" si="3"/>
        <v>0.3537</v>
      </c>
    </row>
    <row r="46" spans="1:35" ht="13.5">
      <c r="A46" s="65" t="s">
        <v>145</v>
      </c>
      <c r="B46" s="65"/>
      <c r="C46" s="87">
        <v>1765919</v>
      </c>
      <c r="D46" s="65">
        <v>2146900</v>
      </c>
      <c r="E46" s="88">
        <f t="shared" si="0"/>
        <v>3912819</v>
      </c>
      <c r="F46" s="65"/>
      <c r="G46" s="87">
        <v>1290</v>
      </c>
      <c r="H46" s="89">
        <v>1636</v>
      </c>
      <c r="I46" s="65">
        <v>-76392</v>
      </c>
      <c r="J46" s="65">
        <v>-15000</v>
      </c>
      <c r="K46" s="65">
        <v>-76392</v>
      </c>
      <c r="L46" s="65">
        <v>-30911</v>
      </c>
      <c r="M46" s="65"/>
      <c r="N46" s="65"/>
      <c r="O46" s="88">
        <f t="shared" si="4"/>
        <v>3717050</v>
      </c>
      <c r="P46" s="65"/>
      <c r="Q46" s="87">
        <v>0</v>
      </c>
      <c r="R46" s="66">
        <f t="shared" si="1"/>
        <v>0</v>
      </c>
      <c r="S46" s="65">
        <f t="shared" si="6"/>
        <v>0</v>
      </c>
      <c r="T46" s="65">
        <v>-20017</v>
      </c>
      <c r="U46" s="65">
        <v>416352</v>
      </c>
      <c r="V46" s="88">
        <f>'[1]Others'!F46</f>
        <v>74730</v>
      </c>
      <c r="W46" s="65"/>
      <c r="X46" s="90">
        <f t="shared" si="2"/>
        <v>4188115</v>
      </c>
      <c r="Y46" s="65"/>
      <c r="Z46" s="87">
        <v>1765919</v>
      </c>
      <c r="AA46" s="65">
        <v>1290</v>
      </c>
      <c r="AB46" s="89">
        <v>1636</v>
      </c>
      <c r="AC46" s="65"/>
      <c r="AD46" s="88">
        <v>-20017</v>
      </c>
      <c r="AE46" s="65"/>
      <c r="AF46" s="87">
        <f t="shared" si="5"/>
        <v>1748828</v>
      </c>
      <c r="AG46" s="38">
        <f>+'CALWORKS ADMIN Expenditures'!F45+'CHILD CARE STAGE II Expenditure'!P45</f>
        <v>6623402</v>
      </c>
      <c r="AI46" s="91">
        <f t="shared" si="3"/>
        <v>0.264</v>
      </c>
    </row>
    <row r="47" spans="1:35" ht="13.5">
      <c r="A47" s="65" t="s">
        <v>146</v>
      </c>
      <c r="B47" s="65"/>
      <c r="C47" s="87">
        <v>1573730</v>
      </c>
      <c r="D47" s="65">
        <v>550014</v>
      </c>
      <c r="E47" s="88">
        <f t="shared" si="0"/>
        <v>2123744</v>
      </c>
      <c r="F47" s="65"/>
      <c r="G47" s="87">
        <v>733</v>
      </c>
      <c r="H47" s="89">
        <v>2484</v>
      </c>
      <c r="I47" s="65">
        <v>-58842</v>
      </c>
      <c r="J47" s="65">
        <v>-15000</v>
      </c>
      <c r="K47" s="65">
        <v>-58842</v>
      </c>
      <c r="L47" s="65">
        <v>-3873</v>
      </c>
      <c r="M47" s="65"/>
      <c r="N47" s="65"/>
      <c r="O47" s="88">
        <f t="shared" si="4"/>
        <v>1990404</v>
      </c>
      <c r="P47" s="65"/>
      <c r="Q47" s="87">
        <v>268578</v>
      </c>
      <c r="R47" s="66">
        <f t="shared" si="1"/>
        <v>0.29564780904386534</v>
      </c>
      <c r="S47" s="65">
        <f t="shared" si="6"/>
        <v>265757.81554953055</v>
      </c>
      <c r="T47" s="65"/>
      <c r="U47" s="65">
        <v>376732</v>
      </c>
      <c r="V47" s="88">
        <f>'[1]Others'!F47</f>
        <v>32405</v>
      </c>
      <c r="W47" s="65"/>
      <c r="X47" s="90">
        <f t="shared" si="2"/>
        <v>2665298.8155495306</v>
      </c>
      <c r="Y47" s="65"/>
      <c r="Z47" s="87">
        <v>1573730</v>
      </c>
      <c r="AA47" s="65">
        <v>733</v>
      </c>
      <c r="AB47" s="89">
        <v>2484</v>
      </c>
      <c r="AC47" s="65"/>
      <c r="AD47" s="88"/>
      <c r="AE47" s="65"/>
      <c r="AF47" s="87">
        <f t="shared" si="5"/>
        <v>1576947</v>
      </c>
      <c r="AG47" s="38">
        <f>+'CALWORKS ADMIN Expenditures'!F46+'CHILD CARE STAGE II Expenditure'!P46</f>
        <v>4387294</v>
      </c>
      <c r="AI47" s="91">
        <f t="shared" si="3"/>
        <v>0.3594</v>
      </c>
    </row>
    <row r="48" spans="1:35" ht="13.5">
      <c r="A48" s="65" t="s">
        <v>147</v>
      </c>
      <c r="B48" s="65"/>
      <c r="C48" s="87">
        <v>593210</v>
      </c>
      <c r="D48" s="65">
        <v>258800</v>
      </c>
      <c r="E48" s="88">
        <f t="shared" si="0"/>
        <v>852010</v>
      </c>
      <c r="F48" s="65"/>
      <c r="G48" s="87">
        <v>243</v>
      </c>
      <c r="H48" s="89">
        <v>434</v>
      </c>
      <c r="I48" s="65" t="s">
        <v>111</v>
      </c>
      <c r="J48" s="65"/>
      <c r="K48" s="65" t="s">
        <v>111</v>
      </c>
      <c r="L48" s="65">
        <v>-6070</v>
      </c>
      <c r="M48" s="65"/>
      <c r="N48" s="65"/>
      <c r="O48" s="88">
        <f t="shared" si="4"/>
        <v>846617</v>
      </c>
      <c r="P48" s="65"/>
      <c r="Q48" s="87">
        <v>0</v>
      </c>
      <c r="R48" s="66">
        <f t="shared" si="1"/>
        <v>0</v>
      </c>
      <c r="S48" s="65">
        <f t="shared" si="6"/>
        <v>0</v>
      </c>
      <c r="T48" s="65">
        <v>-3949</v>
      </c>
      <c r="U48" s="65">
        <v>133953</v>
      </c>
      <c r="V48" s="88">
        <f>'[1]Others'!F48</f>
        <v>1026</v>
      </c>
      <c r="W48" s="65"/>
      <c r="X48" s="90">
        <f t="shared" si="2"/>
        <v>977647</v>
      </c>
      <c r="Y48" s="65"/>
      <c r="Z48" s="87">
        <v>593210</v>
      </c>
      <c r="AA48" s="65">
        <v>243</v>
      </c>
      <c r="AB48" s="89">
        <v>434</v>
      </c>
      <c r="AC48" s="65"/>
      <c r="AD48" s="88">
        <v>-3949</v>
      </c>
      <c r="AE48" s="65"/>
      <c r="AF48" s="87">
        <f t="shared" si="5"/>
        <v>589938</v>
      </c>
      <c r="AG48" s="38">
        <f>+'CALWORKS ADMIN Expenditures'!F47+'CHILD CARE STAGE II Expenditure'!P47</f>
        <v>1509549</v>
      </c>
      <c r="AI48" s="91">
        <f t="shared" si="3"/>
        <v>0.3908</v>
      </c>
    </row>
    <row r="49" spans="1:35" ht="13.5">
      <c r="A49" s="65" t="s">
        <v>148</v>
      </c>
      <c r="B49" s="65"/>
      <c r="C49" s="87">
        <v>1048129</v>
      </c>
      <c r="D49" s="65">
        <v>377323</v>
      </c>
      <c r="E49" s="88">
        <f t="shared" si="0"/>
        <v>1425452</v>
      </c>
      <c r="F49" s="65"/>
      <c r="G49" s="87">
        <v>707</v>
      </c>
      <c r="H49" s="89">
        <v>838</v>
      </c>
      <c r="I49" s="65" t="s">
        <v>111</v>
      </c>
      <c r="J49" s="65"/>
      <c r="K49" s="65" t="s">
        <v>111</v>
      </c>
      <c r="L49" s="65">
        <v>-15037</v>
      </c>
      <c r="M49" s="65"/>
      <c r="N49" s="65"/>
      <c r="O49" s="88">
        <f t="shared" si="4"/>
        <v>1411960</v>
      </c>
      <c r="P49" s="65"/>
      <c r="Q49" s="87">
        <v>0</v>
      </c>
      <c r="R49" s="66">
        <f t="shared" si="1"/>
        <v>0</v>
      </c>
      <c r="S49" s="65">
        <f t="shared" si="6"/>
        <v>0</v>
      </c>
      <c r="T49" s="65"/>
      <c r="U49" s="65">
        <v>366949</v>
      </c>
      <c r="V49" s="88">
        <f>'[1]Others'!F49</f>
        <v>65626</v>
      </c>
      <c r="W49" s="65"/>
      <c r="X49" s="90">
        <f t="shared" si="2"/>
        <v>1844535</v>
      </c>
      <c r="Y49" s="65"/>
      <c r="Z49" s="87">
        <v>1048129</v>
      </c>
      <c r="AA49" s="65">
        <v>707</v>
      </c>
      <c r="AB49" s="89">
        <v>838</v>
      </c>
      <c r="AC49" s="65"/>
      <c r="AD49" s="88"/>
      <c r="AE49" s="65"/>
      <c r="AF49" s="87">
        <f t="shared" si="5"/>
        <v>1049674</v>
      </c>
      <c r="AG49" s="38">
        <f>+'CALWORKS ADMIN Expenditures'!F48+'CHILD CARE STAGE II Expenditure'!P48</f>
        <v>4818512</v>
      </c>
      <c r="AI49" s="91">
        <f t="shared" si="3"/>
        <v>0.2178</v>
      </c>
    </row>
    <row r="50" spans="1:35" ht="13.5">
      <c r="A50" s="65" t="s">
        <v>149</v>
      </c>
      <c r="B50" s="65"/>
      <c r="C50" s="87">
        <v>1020778</v>
      </c>
      <c r="D50" s="65">
        <v>503848</v>
      </c>
      <c r="E50" s="88">
        <f t="shared" si="0"/>
        <v>1524626</v>
      </c>
      <c r="F50" s="65"/>
      <c r="G50" s="87">
        <v>464</v>
      </c>
      <c r="H50" s="89">
        <v>798</v>
      </c>
      <c r="I50" s="65" t="s">
        <v>111</v>
      </c>
      <c r="J50" s="65"/>
      <c r="K50" s="65" t="s">
        <v>111</v>
      </c>
      <c r="L50" s="65">
        <v>-18573</v>
      </c>
      <c r="M50" s="65"/>
      <c r="N50" s="65"/>
      <c r="O50" s="88">
        <f t="shared" si="4"/>
        <v>1507315</v>
      </c>
      <c r="P50" s="65"/>
      <c r="Q50" s="87">
        <v>0</v>
      </c>
      <c r="R50" s="66">
        <f t="shared" si="1"/>
        <v>0</v>
      </c>
      <c r="S50" s="65">
        <f t="shared" si="6"/>
        <v>0</v>
      </c>
      <c r="T50" s="65"/>
      <c r="U50" s="65">
        <v>283743</v>
      </c>
      <c r="V50" s="88">
        <f>'[1]Others'!F50</f>
        <v>44520</v>
      </c>
      <c r="W50" s="65"/>
      <c r="X50" s="90">
        <f t="shared" si="2"/>
        <v>1835578</v>
      </c>
      <c r="Y50" s="65"/>
      <c r="Z50" s="87">
        <v>1020778</v>
      </c>
      <c r="AA50" s="65">
        <v>464</v>
      </c>
      <c r="AB50" s="89">
        <v>798</v>
      </c>
      <c r="AC50" s="65"/>
      <c r="AD50" s="88"/>
      <c r="AE50" s="65"/>
      <c r="AF50" s="87">
        <f t="shared" si="5"/>
        <v>1022040</v>
      </c>
      <c r="AG50" s="38">
        <f>+'CALWORKS ADMIN Expenditures'!F49+'CHILD CARE STAGE II Expenditure'!P49</f>
        <v>2839942</v>
      </c>
      <c r="AI50" s="91">
        <f t="shared" si="3"/>
        <v>0.3599</v>
      </c>
    </row>
    <row r="51" spans="1:35" ht="13.5">
      <c r="A51" s="65" t="s">
        <v>150</v>
      </c>
      <c r="B51" s="65"/>
      <c r="C51" s="87">
        <v>5289101</v>
      </c>
      <c r="D51" s="65">
        <v>2327053</v>
      </c>
      <c r="E51" s="88">
        <f t="shared" si="0"/>
        <v>7616154</v>
      </c>
      <c r="F51" s="65"/>
      <c r="G51" s="87">
        <v>2125</v>
      </c>
      <c r="H51" s="89">
        <v>3473</v>
      </c>
      <c r="I51" s="65">
        <v>-86004</v>
      </c>
      <c r="J51" s="65">
        <v>-15000</v>
      </c>
      <c r="K51" s="65">
        <v>-86004</v>
      </c>
      <c r="L51" s="65">
        <v>-47814</v>
      </c>
      <c r="M51" s="65"/>
      <c r="N51" s="65"/>
      <c r="O51" s="88">
        <f t="shared" si="4"/>
        <v>7386930</v>
      </c>
      <c r="P51" s="65"/>
      <c r="Q51" s="87">
        <v>0</v>
      </c>
      <c r="R51" s="66">
        <f t="shared" si="1"/>
        <v>0</v>
      </c>
      <c r="S51" s="65">
        <f t="shared" si="6"/>
        <v>0</v>
      </c>
      <c r="T51" s="65"/>
      <c r="U51" s="65">
        <v>1200141</v>
      </c>
      <c r="V51" s="88">
        <f>'[1]Others'!F51</f>
        <v>71077</v>
      </c>
      <c r="W51" s="65"/>
      <c r="X51" s="90">
        <f t="shared" si="2"/>
        <v>8658148</v>
      </c>
      <c r="Y51" s="65"/>
      <c r="Z51" s="87">
        <v>5289101</v>
      </c>
      <c r="AA51" s="65">
        <v>2125</v>
      </c>
      <c r="AB51" s="89">
        <v>3473</v>
      </c>
      <c r="AC51" s="65"/>
      <c r="AD51" s="88"/>
      <c r="AE51" s="65"/>
      <c r="AF51" s="87">
        <f t="shared" si="5"/>
        <v>5294699</v>
      </c>
      <c r="AG51" s="38">
        <f>+'CALWORKS ADMIN Expenditures'!F50+'CHILD CARE STAGE II Expenditure'!P50</f>
        <v>18937230</v>
      </c>
      <c r="AI51" s="91">
        <f t="shared" si="3"/>
        <v>0.2796</v>
      </c>
    </row>
    <row r="52" spans="1:35" ht="13.5">
      <c r="A52" s="65" t="s">
        <v>151</v>
      </c>
      <c r="B52" s="65"/>
      <c r="C52" s="87">
        <v>609768</v>
      </c>
      <c r="D52" s="65">
        <v>364649</v>
      </c>
      <c r="E52" s="88">
        <f t="shared" si="0"/>
        <v>974417</v>
      </c>
      <c r="F52" s="65"/>
      <c r="G52" s="87">
        <v>395</v>
      </c>
      <c r="H52" s="89">
        <v>477</v>
      </c>
      <c r="I52" s="65" t="s">
        <v>111</v>
      </c>
      <c r="J52" s="65"/>
      <c r="K52" s="65" t="s">
        <v>111</v>
      </c>
      <c r="L52" s="65">
        <v>-7336</v>
      </c>
      <c r="M52" s="65"/>
      <c r="N52" s="65"/>
      <c r="O52" s="88">
        <f t="shared" si="4"/>
        <v>967953</v>
      </c>
      <c r="P52" s="65"/>
      <c r="Q52" s="87">
        <v>0</v>
      </c>
      <c r="R52" s="66">
        <f t="shared" si="1"/>
        <v>0</v>
      </c>
      <c r="S52" s="65">
        <f t="shared" si="6"/>
        <v>0</v>
      </c>
      <c r="T52" s="65">
        <v>-7117</v>
      </c>
      <c r="U52" s="65">
        <v>93517</v>
      </c>
      <c r="V52" s="88">
        <f>'[1]Others'!F52</f>
        <v>91543</v>
      </c>
      <c r="W52" s="65"/>
      <c r="X52" s="90">
        <f t="shared" si="2"/>
        <v>1145896</v>
      </c>
      <c r="Y52" s="65"/>
      <c r="Z52" s="87">
        <v>609768</v>
      </c>
      <c r="AA52" s="65">
        <v>395</v>
      </c>
      <c r="AB52" s="89">
        <v>477</v>
      </c>
      <c r="AC52" s="65"/>
      <c r="AD52" s="88">
        <v>-7117</v>
      </c>
      <c r="AE52" s="65"/>
      <c r="AF52" s="87">
        <f t="shared" si="5"/>
        <v>603523</v>
      </c>
      <c r="AG52" s="38">
        <f>+'CALWORKS ADMIN Expenditures'!F51+'CHILD CARE STAGE II Expenditure'!P51</f>
        <v>1329230</v>
      </c>
      <c r="AI52" s="91">
        <f t="shared" si="3"/>
        <v>0.454</v>
      </c>
    </row>
    <row r="53" spans="1:35" ht="13.5">
      <c r="A53" s="65" t="s">
        <v>152</v>
      </c>
      <c r="B53" s="65"/>
      <c r="C53" s="87">
        <v>558720</v>
      </c>
      <c r="D53" s="65">
        <v>287731</v>
      </c>
      <c r="E53" s="88">
        <f t="shared" si="0"/>
        <v>846451</v>
      </c>
      <c r="F53" s="65"/>
      <c r="G53" s="87">
        <v>9441</v>
      </c>
      <c r="H53" s="89">
        <v>696</v>
      </c>
      <c r="I53" s="65" t="s">
        <v>111</v>
      </c>
      <c r="J53" s="65"/>
      <c r="K53" s="65" t="s">
        <v>111</v>
      </c>
      <c r="L53" s="65">
        <v>-3353</v>
      </c>
      <c r="M53" s="65"/>
      <c r="N53" s="65">
        <v>-93745</v>
      </c>
      <c r="O53" s="88">
        <f t="shared" si="4"/>
        <v>759490</v>
      </c>
      <c r="P53" s="65"/>
      <c r="Q53" s="87">
        <v>69165</v>
      </c>
      <c r="R53" s="66">
        <f t="shared" si="1"/>
        <v>0.07613609719529875</v>
      </c>
      <c r="S53" s="65">
        <f t="shared" si="6"/>
        <v>68438.73776885404</v>
      </c>
      <c r="T53" s="65">
        <v>-8476</v>
      </c>
      <c r="U53" s="65">
        <v>209091</v>
      </c>
      <c r="V53" s="88">
        <f>'[1]Others'!F53</f>
        <v>21153</v>
      </c>
      <c r="W53" s="65"/>
      <c r="X53" s="90">
        <f t="shared" si="2"/>
        <v>1049696.737768854</v>
      </c>
      <c r="Y53" s="65"/>
      <c r="Z53" s="87">
        <v>558720</v>
      </c>
      <c r="AA53" s="65">
        <v>9441</v>
      </c>
      <c r="AB53" s="89">
        <v>696</v>
      </c>
      <c r="AC53" s="65"/>
      <c r="AD53" s="88">
        <v>-8476</v>
      </c>
      <c r="AE53" s="65"/>
      <c r="AF53" s="87">
        <f t="shared" si="5"/>
        <v>560381</v>
      </c>
      <c r="AG53" s="38">
        <f>+'CALWORKS ADMIN Expenditures'!F52+'CHILD CARE STAGE II Expenditure'!P52</f>
        <v>1593964</v>
      </c>
      <c r="AI53" s="91">
        <f t="shared" si="3"/>
        <v>0.3516</v>
      </c>
    </row>
    <row r="54" spans="1:35" ht="13.5">
      <c r="A54" s="65" t="s">
        <v>153</v>
      </c>
      <c r="B54" s="65"/>
      <c r="C54" s="87">
        <v>18956</v>
      </c>
      <c r="D54" s="65">
        <v>16094</v>
      </c>
      <c r="E54" s="88">
        <f t="shared" si="0"/>
        <v>35050</v>
      </c>
      <c r="F54" s="65"/>
      <c r="G54" s="87">
        <v>451</v>
      </c>
      <c r="H54" s="89">
        <v>6</v>
      </c>
      <c r="I54" s="65" t="s">
        <v>111</v>
      </c>
      <c r="J54" s="65"/>
      <c r="K54" s="65"/>
      <c r="L54" s="65">
        <v>-118</v>
      </c>
      <c r="M54" s="65"/>
      <c r="N54" s="65"/>
      <c r="O54" s="88">
        <f t="shared" si="4"/>
        <v>35389</v>
      </c>
      <c r="P54" s="65"/>
      <c r="Q54" s="87">
        <v>0</v>
      </c>
      <c r="R54" s="66">
        <f t="shared" si="1"/>
        <v>0</v>
      </c>
      <c r="S54" s="65">
        <f t="shared" si="6"/>
        <v>0</v>
      </c>
      <c r="T54" s="65">
        <v>-129</v>
      </c>
      <c r="U54" s="65">
        <v>19973</v>
      </c>
      <c r="V54" s="88">
        <f>'[1]Others'!F54</f>
        <v>259</v>
      </c>
      <c r="W54" s="65"/>
      <c r="X54" s="90">
        <f t="shared" si="2"/>
        <v>55492</v>
      </c>
      <c r="Y54" s="65"/>
      <c r="Z54" s="87">
        <v>18956</v>
      </c>
      <c r="AA54" s="65">
        <v>451</v>
      </c>
      <c r="AB54" s="89">
        <v>6</v>
      </c>
      <c r="AC54" s="65"/>
      <c r="AD54" s="88">
        <v>-129</v>
      </c>
      <c r="AE54" s="65"/>
      <c r="AF54" s="87">
        <f t="shared" si="5"/>
        <v>19284</v>
      </c>
      <c r="AG54" s="38">
        <f>+'CALWORKS ADMIN Expenditures'!F53+'CHILD CARE STAGE II Expenditure'!P53</f>
        <v>37260</v>
      </c>
      <c r="AI54" s="91">
        <f t="shared" si="3"/>
        <v>0.5176</v>
      </c>
    </row>
    <row r="55" spans="1:35" ht="13.5">
      <c r="A55" s="65" t="s">
        <v>154</v>
      </c>
      <c r="B55" s="65"/>
      <c r="C55" s="87">
        <v>156962</v>
      </c>
      <c r="D55" s="65">
        <v>80593</v>
      </c>
      <c r="E55" s="88">
        <f t="shared" si="0"/>
        <v>237555</v>
      </c>
      <c r="F55" s="65"/>
      <c r="G55" s="87">
        <v>2384</v>
      </c>
      <c r="H55" s="89">
        <v>204</v>
      </c>
      <c r="I55" s="65"/>
      <c r="J55" s="65"/>
      <c r="K55" s="65"/>
      <c r="L55" s="65">
        <v>-1542</v>
      </c>
      <c r="M55" s="65"/>
      <c r="N55" s="65"/>
      <c r="O55" s="88">
        <f t="shared" si="4"/>
        <v>238601</v>
      </c>
      <c r="P55" s="65"/>
      <c r="Q55" s="87">
        <v>0</v>
      </c>
      <c r="R55" s="66">
        <f t="shared" si="1"/>
        <v>0</v>
      </c>
      <c r="S55" s="65">
        <f t="shared" si="6"/>
        <v>0</v>
      </c>
      <c r="T55" s="65"/>
      <c r="U55" s="65">
        <v>35230</v>
      </c>
      <c r="V55" s="88">
        <f>'[1]Others'!F55</f>
        <v>2026</v>
      </c>
      <c r="W55" s="65"/>
      <c r="X55" s="90">
        <f t="shared" si="2"/>
        <v>275857</v>
      </c>
      <c r="Y55" s="65"/>
      <c r="Z55" s="87">
        <v>156962</v>
      </c>
      <c r="AA55" s="65">
        <v>2384</v>
      </c>
      <c r="AB55" s="89">
        <v>204</v>
      </c>
      <c r="AC55" s="65"/>
      <c r="AD55" s="88"/>
      <c r="AE55" s="65"/>
      <c r="AF55" s="87">
        <f t="shared" si="5"/>
        <v>159550</v>
      </c>
      <c r="AG55" s="38">
        <f>+'CALWORKS ADMIN Expenditures'!F54+'CHILD CARE STAGE II Expenditure'!P54</f>
        <v>502395</v>
      </c>
      <c r="AI55" s="91">
        <f t="shared" si="3"/>
        <v>0.3176</v>
      </c>
    </row>
    <row r="56" spans="1:35" ht="13.5">
      <c r="A56" s="65" t="s">
        <v>155</v>
      </c>
      <c r="B56" s="65"/>
      <c r="C56" s="87">
        <v>1382899</v>
      </c>
      <c r="D56" s="65">
        <v>416705</v>
      </c>
      <c r="E56" s="88">
        <f t="shared" si="0"/>
        <v>1799604</v>
      </c>
      <c r="F56" s="65"/>
      <c r="G56" s="87">
        <v>518</v>
      </c>
      <c r="H56" s="89">
        <v>983</v>
      </c>
      <c r="I56" s="65">
        <v>-57132</v>
      </c>
      <c r="J56" s="65">
        <v>-15000</v>
      </c>
      <c r="K56" s="65">
        <v>-57132</v>
      </c>
      <c r="L56" s="65">
        <v>-3273</v>
      </c>
      <c r="M56" s="65"/>
      <c r="N56" s="65"/>
      <c r="O56" s="88">
        <f t="shared" si="4"/>
        <v>1668568</v>
      </c>
      <c r="P56" s="65"/>
      <c r="Q56" s="87">
        <v>0</v>
      </c>
      <c r="R56" s="66">
        <f t="shared" si="1"/>
        <v>0</v>
      </c>
      <c r="S56" s="65">
        <f t="shared" si="6"/>
        <v>0</v>
      </c>
      <c r="T56" s="65">
        <v>-18048</v>
      </c>
      <c r="U56" s="65">
        <v>160314</v>
      </c>
      <c r="V56" s="88">
        <f>'[1]Others'!F56</f>
        <v>59218</v>
      </c>
      <c r="W56" s="65"/>
      <c r="X56" s="90">
        <f t="shared" si="2"/>
        <v>1870052</v>
      </c>
      <c r="Y56" s="65"/>
      <c r="Z56" s="87">
        <v>1382899</v>
      </c>
      <c r="AA56" s="65">
        <v>518</v>
      </c>
      <c r="AB56" s="89">
        <v>983</v>
      </c>
      <c r="AC56" s="65"/>
      <c r="AD56" s="88">
        <v>-18048</v>
      </c>
      <c r="AE56" s="65"/>
      <c r="AF56" s="87">
        <f t="shared" si="5"/>
        <v>1366352</v>
      </c>
      <c r="AG56" s="38">
        <f>+'CALWORKS ADMIN Expenditures'!F55+'CHILD CARE STAGE II Expenditure'!P55</f>
        <v>3788594</v>
      </c>
      <c r="AI56" s="91">
        <f t="shared" si="3"/>
        <v>0.3606</v>
      </c>
    </row>
    <row r="57" spans="1:35" ht="13.5">
      <c r="A57" s="65" t="s">
        <v>156</v>
      </c>
      <c r="B57" s="65"/>
      <c r="C57" s="87">
        <v>768337</v>
      </c>
      <c r="D57" s="65">
        <v>411232</v>
      </c>
      <c r="E57" s="88">
        <f t="shared" si="0"/>
        <v>1179569</v>
      </c>
      <c r="F57" s="65"/>
      <c r="G57" s="87">
        <v>419</v>
      </c>
      <c r="H57" s="89">
        <v>813</v>
      </c>
      <c r="I57" s="65" t="s">
        <v>111</v>
      </c>
      <c r="J57" s="65"/>
      <c r="K57" s="65" t="s">
        <v>111</v>
      </c>
      <c r="L57" s="65">
        <v>-2876</v>
      </c>
      <c r="M57" s="65"/>
      <c r="N57" s="65"/>
      <c r="O57" s="88">
        <f t="shared" si="4"/>
        <v>1177925</v>
      </c>
      <c r="P57" s="65"/>
      <c r="Q57" s="87">
        <v>0</v>
      </c>
      <c r="R57" s="66">
        <f t="shared" si="1"/>
        <v>0</v>
      </c>
      <c r="S57" s="65">
        <f t="shared" si="6"/>
        <v>0</v>
      </c>
      <c r="T57" s="65">
        <v>-43642</v>
      </c>
      <c r="U57" s="65">
        <v>370986</v>
      </c>
      <c r="V57" s="88">
        <f>'[1]Others'!F57</f>
        <v>25202</v>
      </c>
      <c r="W57" s="65"/>
      <c r="X57" s="90">
        <f t="shared" si="2"/>
        <v>1530471</v>
      </c>
      <c r="Y57" s="65"/>
      <c r="Z57" s="87">
        <v>768337</v>
      </c>
      <c r="AA57" s="65">
        <v>419</v>
      </c>
      <c r="AB57" s="89">
        <v>813</v>
      </c>
      <c r="AC57" s="65"/>
      <c r="AD57" s="88">
        <v>-43642</v>
      </c>
      <c r="AE57" s="65"/>
      <c r="AF57" s="87">
        <f t="shared" si="5"/>
        <v>725927</v>
      </c>
      <c r="AG57" s="38">
        <f>+'CALWORKS ADMIN Expenditures'!F56+'CHILD CARE STAGE II Expenditure'!P56</f>
        <v>2593691</v>
      </c>
      <c r="AI57" s="91">
        <f t="shared" si="3"/>
        <v>0.2799</v>
      </c>
    </row>
    <row r="58" spans="1:35" ht="13.5">
      <c r="A58" s="65" t="s">
        <v>157</v>
      </c>
      <c r="B58" s="65"/>
      <c r="C58" s="87">
        <v>1435813</v>
      </c>
      <c r="D58" s="65">
        <v>450593</v>
      </c>
      <c r="E58" s="88">
        <f t="shared" si="0"/>
        <v>1886406</v>
      </c>
      <c r="F58" s="65"/>
      <c r="G58" s="87">
        <v>574</v>
      </c>
      <c r="H58" s="89">
        <v>1850</v>
      </c>
      <c r="I58" s="65">
        <v>-57150</v>
      </c>
      <c r="J58" s="65">
        <v>-15000</v>
      </c>
      <c r="K58" s="65">
        <v>-57150</v>
      </c>
      <c r="L58" s="65">
        <v>-1949</v>
      </c>
      <c r="M58" s="65"/>
      <c r="N58" s="65"/>
      <c r="O58" s="88">
        <f t="shared" si="4"/>
        <v>1757581</v>
      </c>
      <c r="P58" s="65"/>
      <c r="Q58" s="87">
        <v>0</v>
      </c>
      <c r="R58" s="66">
        <f t="shared" si="1"/>
        <v>0</v>
      </c>
      <c r="S58" s="65">
        <f t="shared" si="6"/>
        <v>0</v>
      </c>
      <c r="T58" s="65"/>
      <c r="U58" s="65">
        <v>440573</v>
      </c>
      <c r="V58" s="88">
        <f>'[1]Others'!F58</f>
        <v>13249</v>
      </c>
      <c r="W58" s="65"/>
      <c r="X58" s="90">
        <f t="shared" si="2"/>
        <v>2211403</v>
      </c>
      <c r="Y58" s="65"/>
      <c r="Z58" s="87">
        <v>1435813</v>
      </c>
      <c r="AA58" s="65">
        <v>574</v>
      </c>
      <c r="AB58" s="89">
        <v>1850</v>
      </c>
      <c r="AC58" s="65"/>
      <c r="AD58" s="88"/>
      <c r="AE58" s="65"/>
      <c r="AF58" s="87">
        <f t="shared" si="5"/>
        <v>1438237</v>
      </c>
      <c r="AG58" s="38">
        <f>+'CALWORKS ADMIN Expenditures'!F57+'CHILD CARE STAGE II Expenditure'!P57</f>
        <v>4487486</v>
      </c>
      <c r="AI58" s="91">
        <f t="shared" si="3"/>
        <v>0.3205</v>
      </c>
    </row>
    <row r="59" spans="1:35" ht="13.5">
      <c r="A59" s="65" t="s">
        <v>158</v>
      </c>
      <c r="B59" s="65"/>
      <c r="C59" s="87">
        <v>199730</v>
      </c>
      <c r="D59" s="65">
        <v>97719</v>
      </c>
      <c r="E59" s="88">
        <f t="shared" si="0"/>
        <v>297449</v>
      </c>
      <c r="F59" s="65"/>
      <c r="G59" s="87">
        <v>3802</v>
      </c>
      <c r="H59" s="89">
        <v>232</v>
      </c>
      <c r="I59" s="65"/>
      <c r="J59" s="65"/>
      <c r="K59" s="65"/>
      <c r="L59" s="65">
        <v>-2060</v>
      </c>
      <c r="M59" s="65"/>
      <c r="N59" s="65"/>
      <c r="O59" s="88">
        <f t="shared" si="4"/>
        <v>299423</v>
      </c>
      <c r="P59" s="65"/>
      <c r="Q59" s="87">
        <v>0</v>
      </c>
      <c r="R59" s="66">
        <f t="shared" si="1"/>
        <v>0</v>
      </c>
      <c r="S59" s="65">
        <f t="shared" si="6"/>
        <v>0</v>
      </c>
      <c r="T59" s="65"/>
      <c r="U59" s="65">
        <v>130872</v>
      </c>
      <c r="V59" s="88">
        <f>'[1]Others'!F59</f>
        <v>2930</v>
      </c>
      <c r="W59" s="65"/>
      <c r="X59" s="90">
        <f t="shared" si="2"/>
        <v>433225</v>
      </c>
      <c r="Y59" s="65"/>
      <c r="Z59" s="87">
        <v>199730</v>
      </c>
      <c r="AA59" s="65">
        <v>3802</v>
      </c>
      <c r="AB59" s="89">
        <v>232</v>
      </c>
      <c r="AC59" s="65"/>
      <c r="AD59" s="88"/>
      <c r="AE59" s="65"/>
      <c r="AF59" s="87">
        <f t="shared" si="5"/>
        <v>203764</v>
      </c>
      <c r="AG59" s="38">
        <f>+'CALWORKS ADMIN Expenditures'!F58+'CHILD CARE STAGE II Expenditure'!P58</f>
        <v>559471</v>
      </c>
      <c r="AI59" s="91">
        <f t="shared" si="3"/>
        <v>0.3642</v>
      </c>
    </row>
    <row r="60" spans="1:35" ht="13.5">
      <c r="A60" s="65" t="s">
        <v>159</v>
      </c>
      <c r="B60" s="65"/>
      <c r="C60" s="87">
        <v>153412</v>
      </c>
      <c r="D60" s="65">
        <v>82462</v>
      </c>
      <c r="E60" s="88">
        <f t="shared" si="0"/>
        <v>235874</v>
      </c>
      <c r="F60" s="65"/>
      <c r="G60" s="87">
        <v>3190</v>
      </c>
      <c r="H60" s="89">
        <v>233</v>
      </c>
      <c r="I60" s="65"/>
      <c r="J60" s="65"/>
      <c r="K60" s="65"/>
      <c r="L60" s="65">
        <v>-3059</v>
      </c>
      <c r="M60" s="65"/>
      <c r="N60" s="65"/>
      <c r="O60" s="88">
        <f t="shared" si="4"/>
        <v>236238</v>
      </c>
      <c r="P60" s="65"/>
      <c r="Q60" s="87">
        <v>22956</v>
      </c>
      <c r="R60" s="66">
        <f t="shared" si="1"/>
        <v>0.025269720916869486</v>
      </c>
      <c r="S60" s="65">
        <f t="shared" si="6"/>
        <v>22714.95213217398</v>
      </c>
      <c r="T60" s="65"/>
      <c r="U60" s="65">
        <v>58231</v>
      </c>
      <c r="V60" s="88">
        <f>'[1]Others'!F60</f>
        <v>988</v>
      </c>
      <c r="W60" s="65"/>
      <c r="X60" s="90">
        <f t="shared" si="2"/>
        <v>318171.952132174</v>
      </c>
      <c r="Y60" s="65"/>
      <c r="Z60" s="87">
        <v>153412</v>
      </c>
      <c r="AA60" s="65">
        <v>3190</v>
      </c>
      <c r="AB60" s="89">
        <v>233</v>
      </c>
      <c r="AC60" s="65"/>
      <c r="AD60" s="88"/>
      <c r="AE60" s="65"/>
      <c r="AF60" s="87">
        <f t="shared" si="5"/>
        <v>156835</v>
      </c>
      <c r="AG60" s="38">
        <f>+'CALWORKS ADMIN Expenditures'!F59+'CHILD CARE STAGE II Expenditure'!P59</f>
        <v>736318</v>
      </c>
      <c r="AI60" s="91">
        <f t="shared" si="3"/>
        <v>0.213</v>
      </c>
    </row>
    <row r="61" spans="1:35" ht="13.5">
      <c r="A61" s="65" t="s">
        <v>160</v>
      </c>
      <c r="B61" s="65"/>
      <c r="C61" s="87">
        <v>45132</v>
      </c>
      <c r="D61" s="65">
        <v>29373</v>
      </c>
      <c r="E61" s="88">
        <f t="shared" si="0"/>
        <v>74505</v>
      </c>
      <c r="F61" s="65"/>
      <c r="G61" s="87">
        <v>1031</v>
      </c>
      <c r="H61" s="89">
        <v>48</v>
      </c>
      <c r="I61" s="65"/>
      <c r="J61" s="65"/>
      <c r="K61" s="65"/>
      <c r="L61" s="65">
        <v>-480</v>
      </c>
      <c r="M61" s="65"/>
      <c r="N61" s="65"/>
      <c r="O61" s="88">
        <f t="shared" si="4"/>
        <v>75104</v>
      </c>
      <c r="P61" s="65"/>
      <c r="Q61" s="87">
        <v>0</v>
      </c>
      <c r="R61" s="66">
        <f t="shared" si="1"/>
        <v>0</v>
      </c>
      <c r="S61" s="65">
        <f t="shared" si="6"/>
        <v>0</v>
      </c>
      <c r="T61" s="65"/>
      <c r="U61" s="65">
        <v>45214</v>
      </c>
      <c r="V61" s="88">
        <f>'[1]Others'!F61</f>
        <v>477</v>
      </c>
      <c r="W61" s="65"/>
      <c r="X61" s="90">
        <f t="shared" si="2"/>
        <v>120795</v>
      </c>
      <c r="Y61" s="65"/>
      <c r="Z61" s="87">
        <v>45132</v>
      </c>
      <c r="AA61" s="65">
        <v>1031</v>
      </c>
      <c r="AB61" s="89">
        <v>48</v>
      </c>
      <c r="AC61" s="65"/>
      <c r="AD61" s="88"/>
      <c r="AE61" s="65"/>
      <c r="AF61" s="87">
        <f t="shared" si="5"/>
        <v>46211</v>
      </c>
      <c r="AG61" s="38">
        <f>+'CALWORKS ADMIN Expenditures'!F60+'CHILD CARE STAGE II Expenditure'!P60</f>
        <v>181237</v>
      </c>
      <c r="AI61" s="91">
        <f t="shared" si="3"/>
        <v>0.255</v>
      </c>
    </row>
    <row r="62" spans="1:35" ht="13.5">
      <c r="A62" s="65" t="s">
        <v>161</v>
      </c>
      <c r="B62" s="65"/>
      <c r="C62" s="87">
        <v>1391312</v>
      </c>
      <c r="D62" s="65">
        <v>403143</v>
      </c>
      <c r="E62" s="88">
        <f t="shared" si="0"/>
        <v>1794455</v>
      </c>
      <c r="F62" s="65"/>
      <c r="G62" s="87">
        <v>574</v>
      </c>
      <c r="H62" s="89">
        <v>2209</v>
      </c>
      <c r="I62" s="65">
        <v>-39276</v>
      </c>
      <c r="J62" s="65">
        <v>-15000</v>
      </c>
      <c r="K62" s="65">
        <v>-39276</v>
      </c>
      <c r="L62" s="65">
        <v>-3398</v>
      </c>
      <c r="M62" s="65"/>
      <c r="N62" s="65"/>
      <c r="O62" s="88">
        <f t="shared" si="4"/>
        <v>1700288</v>
      </c>
      <c r="P62" s="65"/>
      <c r="Q62" s="87">
        <v>0</v>
      </c>
      <c r="R62" s="66">
        <f t="shared" si="1"/>
        <v>0</v>
      </c>
      <c r="S62" s="65">
        <f t="shared" si="6"/>
        <v>0</v>
      </c>
      <c r="T62" s="65">
        <v>-45458</v>
      </c>
      <c r="U62" s="65">
        <v>456942</v>
      </c>
      <c r="V62" s="88">
        <f>'[1]Others'!F62</f>
        <v>15115</v>
      </c>
      <c r="W62" s="65"/>
      <c r="X62" s="90">
        <f t="shared" si="2"/>
        <v>2126887</v>
      </c>
      <c r="Y62" s="65"/>
      <c r="Z62" s="87">
        <v>1391312</v>
      </c>
      <c r="AA62" s="65">
        <v>574</v>
      </c>
      <c r="AB62" s="89">
        <v>2209</v>
      </c>
      <c r="AC62" s="65"/>
      <c r="AD62" s="88">
        <v>-45458</v>
      </c>
      <c r="AE62" s="65"/>
      <c r="AF62" s="87">
        <f t="shared" si="5"/>
        <v>1348637</v>
      </c>
      <c r="AG62" s="38">
        <f>+'CALWORKS ADMIN Expenditures'!F61+'CHILD CARE STAGE II Expenditure'!P61</f>
        <v>4129777</v>
      </c>
      <c r="AI62" s="91">
        <f t="shared" si="3"/>
        <v>0.3266</v>
      </c>
    </row>
    <row r="63" spans="1:35" ht="13.5">
      <c r="A63" s="65" t="s">
        <v>162</v>
      </c>
      <c r="B63" s="65"/>
      <c r="C63" s="87">
        <v>137859</v>
      </c>
      <c r="D63" s="65">
        <v>86469</v>
      </c>
      <c r="E63" s="88">
        <f t="shared" si="0"/>
        <v>224328</v>
      </c>
      <c r="F63" s="65"/>
      <c r="G63" s="87">
        <v>2674</v>
      </c>
      <c r="H63" s="89">
        <v>143</v>
      </c>
      <c r="I63" s="65"/>
      <c r="J63" s="65"/>
      <c r="K63" s="65"/>
      <c r="L63" s="65">
        <v>-875</v>
      </c>
      <c r="M63" s="65"/>
      <c r="N63" s="65"/>
      <c r="O63" s="88">
        <f t="shared" si="4"/>
        <v>226270</v>
      </c>
      <c r="P63" s="65"/>
      <c r="Q63" s="87">
        <v>0</v>
      </c>
      <c r="R63" s="66">
        <f t="shared" si="1"/>
        <v>0</v>
      </c>
      <c r="S63" s="65">
        <f t="shared" si="6"/>
        <v>0</v>
      </c>
      <c r="T63" s="65"/>
      <c r="U63" s="65">
        <v>42964</v>
      </c>
      <c r="V63" s="88">
        <f>'[1]Others'!F63</f>
        <v>4105</v>
      </c>
      <c r="W63" s="65"/>
      <c r="X63" s="90">
        <f t="shared" si="2"/>
        <v>273339</v>
      </c>
      <c r="Y63" s="65"/>
      <c r="Z63" s="87">
        <v>137859</v>
      </c>
      <c r="AA63" s="65">
        <v>2674</v>
      </c>
      <c r="AB63" s="89">
        <v>143</v>
      </c>
      <c r="AC63" s="65"/>
      <c r="AD63" s="88"/>
      <c r="AE63" s="65"/>
      <c r="AF63" s="87">
        <f t="shared" si="5"/>
        <v>140676</v>
      </c>
      <c r="AG63" s="38">
        <f>+'CALWORKS ADMIN Expenditures'!F62+'CHILD CARE STAGE II Expenditure'!P62</f>
        <v>465064</v>
      </c>
      <c r="AI63" s="91">
        <f t="shared" si="3"/>
        <v>0.3025</v>
      </c>
    </row>
    <row r="64" spans="1:35" ht="13.5">
      <c r="A64" s="65" t="s">
        <v>163</v>
      </c>
      <c r="B64" s="65"/>
      <c r="C64" s="87">
        <v>1596190</v>
      </c>
      <c r="D64" s="65">
        <v>812423</v>
      </c>
      <c r="E64" s="88">
        <f t="shared" si="0"/>
        <v>2408613</v>
      </c>
      <c r="F64" s="65"/>
      <c r="G64" s="87">
        <v>855</v>
      </c>
      <c r="H64" s="89">
        <v>1237</v>
      </c>
      <c r="I64" s="65">
        <v>-52362</v>
      </c>
      <c r="J64" s="65">
        <v>-15000</v>
      </c>
      <c r="K64" s="65">
        <v>-52362</v>
      </c>
      <c r="L64" s="65">
        <v>-27743</v>
      </c>
      <c r="M64" s="65"/>
      <c r="N64" s="65"/>
      <c r="O64" s="88">
        <f t="shared" si="4"/>
        <v>2263238</v>
      </c>
      <c r="P64" s="65"/>
      <c r="Q64" s="87">
        <v>0</v>
      </c>
      <c r="R64" s="66">
        <f t="shared" si="1"/>
        <v>0</v>
      </c>
      <c r="S64" s="65">
        <f t="shared" si="6"/>
        <v>0</v>
      </c>
      <c r="T64" s="65">
        <v>-21871</v>
      </c>
      <c r="U64" s="65">
        <v>374528</v>
      </c>
      <c r="V64" s="88">
        <f>'[1]Others'!F64</f>
        <v>40590</v>
      </c>
      <c r="W64" s="65"/>
      <c r="X64" s="90">
        <f t="shared" si="2"/>
        <v>2656485</v>
      </c>
      <c r="Y64" s="65"/>
      <c r="Z64" s="87">
        <v>1596190</v>
      </c>
      <c r="AA64" s="65">
        <v>855</v>
      </c>
      <c r="AB64" s="89">
        <v>1237</v>
      </c>
      <c r="AC64" s="65"/>
      <c r="AD64" s="88">
        <v>-21871</v>
      </c>
      <c r="AE64" s="65"/>
      <c r="AF64" s="87">
        <f t="shared" si="5"/>
        <v>1576411</v>
      </c>
      <c r="AG64" s="38">
        <f>+'CALWORKS ADMIN Expenditures'!F63+'CHILD CARE STAGE II Expenditure'!P63</f>
        <v>5230027</v>
      </c>
      <c r="AI64" s="91">
        <f t="shared" si="3"/>
        <v>0.3014</v>
      </c>
    </row>
    <row r="65" spans="1:35" ht="13.5">
      <c r="A65" s="65" t="s">
        <v>164</v>
      </c>
      <c r="B65" s="65"/>
      <c r="C65" s="87">
        <v>426014</v>
      </c>
      <c r="D65" s="65">
        <v>231516</v>
      </c>
      <c r="E65" s="88">
        <f t="shared" si="0"/>
        <v>657530</v>
      </c>
      <c r="F65" s="65"/>
      <c r="G65" s="87">
        <v>244</v>
      </c>
      <c r="H65" s="89">
        <v>482</v>
      </c>
      <c r="I65" s="65" t="s">
        <v>111</v>
      </c>
      <c r="J65" s="65"/>
      <c r="K65" s="65" t="s">
        <v>111</v>
      </c>
      <c r="L65" s="65">
        <v>-15631</v>
      </c>
      <c r="M65" s="65"/>
      <c r="N65" s="65"/>
      <c r="O65" s="88">
        <f t="shared" si="4"/>
        <v>642625</v>
      </c>
      <c r="P65" s="65"/>
      <c r="Q65" s="87">
        <v>0</v>
      </c>
      <c r="R65" s="66">
        <f t="shared" si="1"/>
        <v>0</v>
      </c>
      <c r="S65" s="65">
        <f t="shared" si="6"/>
        <v>0</v>
      </c>
      <c r="T65" s="65">
        <v>-3502</v>
      </c>
      <c r="U65" s="65">
        <v>176607</v>
      </c>
      <c r="V65" s="88">
        <f>'[1]Others'!F65</f>
        <v>40840</v>
      </c>
      <c r="W65" s="65"/>
      <c r="X65" s="90">
        <f t="shared" si="2"/>
        <v>856570</v>
      </c>
      <c r="Y65" s="65"/>
      <c r="Z65" s="87">
        <v>426014</v>
      </c>
      <c r="AA65" s="65">
        <v>244</v>
      </c>
      <c r="AB65" s="89">
        <v>482</v>
      </c>
      <c r="AC65" s="65"/>
      <c r="AD65" s="88">
        <v>-3502</v>
      </c>
      <c r="AE65" s="65"/>
      <c r="AF65" s="87">
        <f t="shared" si="5"/>
        <v>423238</v>
      </c>
      <c r="AG65" s="38">
        <f>+'CALWORKS ADMIN Expenditures'!F64+'CHILD CARE STAGE II Expenditure'!P64</f>
        <v>1219097</v>
      </c>
      <c r="AI65" s="91">
        <f t="shared" si="3"/>
        <v>0.3472</v>
      </c>
    </row>
    <row r="66" spans="1:35" ht="13.5">
      <c r="A66" s="65" t="s">
        <v>165</v>
      </c>
      <c r="B66" s="65"/>
      <c r="C66" s="87">
        <v>277243</v>
      </c>
      <c r="D66" s="65">
        <v>165882</v>
      </c>
      <c r="E66" s="88">
        <f t="shared" si="0"/>
        <v>443125</v>
      </c>
      <c r="F66" s="65"/>
      <c r="G66" s="87">
        <v>208</v>
      </c>
      <c r="H66" s="89">
        <v>376</v>
      </c>
      <c r="I66" s="65" t="s">
        <v>111</v>
      </c>
      <c r="J66" s="65"/>
      <c r="K66" s="65" t="s">
        <v>111</v>
      </c>
      <c r="L66" s="65">
        <v>-5090</v>
      </c>
      <c r="M66" s="65"/>
      <c r="N66" s="65"/>
      <c r="O66" s="88">
        <f t="shared" si="4"/>
        <v>438619</v>
      </c>
      <c r="P66" s="65"/>
      <c r="Q66" s="87">
        <v>46349</v>
      </c>
      <c r="R66" s="66">
        <f t="shared" si="1"/>
        <v>0.05102048679107788</v>
      </c>
      <c r="S66" s="65">
        <f t="shared" si="6"/>
        <v>45862.31557649991</v>
      </c>
      <c r="T66" s="65"/>
      <c r="U66" s="65">
        <v>196387</v>
      </c>
      <c r="V66" s="88">
        <f>'[1]Others'!F66</f>
        <v>2931</v>
      </c>
      <c r="W66" s="65"/>
      <c r="X66" s="90">
        <f t="shared" si="2"/>
        <v>683799.3155764999</v>
      </c>
      <c r="Y66" s="65"/>
      <c r="Z66" s="87">
        <v>277243</v>
      </c>
      <c r="AA66" s="65">
        <v>208</v>
      </c>
      <c r="AB66" s="89">
        <v>376</v>
      </c>
      <c r="AC66" s="65"/>
      <c r="AD66" s="88"/>
      <c r="AE66" s="65"/>
      <c r="AF66" s="87">
        <f t="shared" si="5"/>
        <v>277827</v>
      </c>
      <c r="AG66" s="38">
        <f>+'CALWORKS ADMIN Expenditures'!F65+'CHILD CARE STAGE II Expenditure'!P65</f>
        <v>883906</v>
      </c>
      <c r="AI66" s="91">
        <f t="shared" si="3"/>
        <v>0.3143</v>
      </c>
    </row>
    <row r="67" spans="1:35" ht="13.5">
      <c r="A67" s="65"/>
      <c r="B67" s="65"/>
      <c r="C67" s="87"/>
      <c r="D67" s="65"/>
      <c r="E67" s="88"/>
      <c r="F67" s="65"/>
      <c r="G67" s="87"/>
      <c r="H67" s="65"/>
      <c r="I67" s="65"/>
      <c r="J67" s="65"/>
      <c r="K67" s="65"/>
      <c r="L67" s="65"/>
      <c r="M67" s="65"/>
      <c r="N67" s="65"/>
      <c r="O67" s="88"/>
      <c r="P67" s="65"/>
      <c r="Q67" s="87"/>
      <c r="R67" s="66"/>
      <c r="S67" s="65"/>
      <c r="T67" s="65"/>
      <c r="U67" s="65"/>
      <c r="V67" s="88"/>
      <c r="W67" s="65"/>
      <c r="X67" s="90"/>
      <c r="Z67" s="87"/>
      <c r="AA67" s="65"/>
      <c r="AB67" s="65"/>
      <c r="AC67" s="65"/>
      <c r="AD67" s="88"/>
      <c r="AE67" s="65"/>
      <c r="AF67" s="35"/>
      <c r="AG67" s="38"/>
      <c r="AI67" s="91"/>
    </row>
    <row r="68" spans="1:35" s="46" customFormat="1" ht="14.25" thickBot="1">
      <c r="A68" s="92" t="s">
        <v>166</v>
      </c>
      <c r="B68" s="92"/>
      <c r="C68" s="93">
        <f>SUM(C9:C66)</f>
        <v>91142398</v>
      </c>
      <c r="D68" s="94">
        <f aca="true" t="shared" si="7" ref="D68:AG68">SUM(D9:D66)</f>
        <v>42352021</v>
      </c>
      <c r="E68" s="95">
        <f t="shared" si="7"/>
        <v>133494419</v>
      </c>
      <c r="F68" s="92"/>
      <c r="G68" s="93">
        <f t="shared" si="7"/>
        <v>159051</v>
      </c>
      <c r="H68" s="94">
        <f t="shared" si="7"/>
        <v>107030</v>
      </c>
      <c r="I68" s="94">
        <f t="shared" si="7"/>
        <v>-1059822</v>
      </c>
      <c r="J68" s="94">
        <f t="shared" si="7"/>
        <v>-270000</v>
      </c>
      <c r="K68" s="94">
        <f t="shared" si="7"/>
        <v>-1059822</v>
      </c>
      <c r="L68" s="94">
        <f t="shared" si="7"/>
        <v>-844000</v>
      </c>
      <c r="M68" s="94">
        <f t="shared" si="7"/>
        <v>-10042704</v>
      </c>
      <c r="N68" s="94">
        <f t="shared" si="7"/>
        <v>-4203349</v>
      </c>
      <c r="O68" s="95">
        <f t="shared" si="7"/>
        <v>116280803</v>
      </c>
      <c r="P68" s="92"/>
      <c r="Q68" s="93">
        <f t="shared" si="7"/>
        <v>908439</v>
      </c>
      <c r="R68" s="96">
        <f t="shared" si="7"/>
        <v>1</v>
      </c>
      <c r="S68" s="94">
        <f t="shared" si="7"/>
        <v>898900</v>
      </c>
      <c r="T68" s="94">
        <f t="shared" si="7"/>
        <v>-1664854</v>
      </c>
      <c r="U68" s="94">
        <f t="shared" si="7"/>
        <v>21739365</v>
      </c>
      <c r="V68" s="95">
        <f t="shared" si="7"/>
        <v>3286543</v>
      </c>
      <c r="W68" s="92"/>
      <c r="X68" s="97">
        <f t="shared" si="7"/>
        <v>140540757</v>
      </c>
      <c r="Z68" s="93">
        <f>SUM(Z9:Z66)</f>
        <v>91142398</v>
      </c>
      <c r="AA68" s="94">
        <f>SUM(AA9:AA66)</f>
        <v>159051</v>
      </c>
      <c r="AB68" s="94">
        <f>SUM(AB9:AB66)</f>
        <v>107030</v>
      </c>
      <c r="AC68" s="94">
        <f>SUM(AC9:AC66)</f>
        <v>-10042704</v>
      </c>
      <c r="AD68" s="95">
        <f>SUM(AD9:AD66)</f>
        <v>-1664854</v>
      </c>
      <c r="AE68" s="92"/>
      <c r="AF68" s="93">
        <f t="shared" si="7"/>
        <v>79700921</v>
      </c>
      <c r="AG68" s="95">
        <f t="shared" si="7"/>
        <v>306159563</v>
      </c>
      <c r="AH68" s="92"/>
      <c r="AI68" s="98">
        <f>ROUND(AF68/AG68,4)</f>
        <v>0.2603</v>
      </c>
    </row>
    <row r="69" spans="1:31" ht="13.5">
      <c r="A69" s="65"/>
      <c r="B69" s="65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 t="s">
        <v>111</v>
      </c>
      <c r="O69" s="65" t="s">
        <v>111</v>
      </c>
      <c r="P69" s="65"/>
      <c r="Q69" s="65"/>
      <c r="R69" s="66"/>
      <c r="S69" s="65"/>
      <c r="T69" s="65"/>
      <c r="U69" s="65"/>
      <c r="V69" s="52" t="s">
        <v>111</v>
      </c>
      <c r="W69" s="52"/>
      <c r="X69" s="65" t="s">
        <v>111</v>
      </c>
      <c r="AA69" s="52"/>
      <c r="AB69" s="52"/>
      <c r="AC69" s="52"/>
      <c r="AD69" s="65"/>
      <c r="AE69" s="65"/>
    </row>
    <row r="70" spans="3:26" ht="13.5">
      <c r="C70" s="65"/>
      <c r="Z70" s="65"/>
    </row>
    <row r="71" spans="1:2" ht="13.5">
      <c r="A71" s="65"/>
      <c r="B71" s="65"/>
    </row>
  </sheetData>
  <sheetProtection/>
  <mergeCells count="3">
    <mergeCell ref="C1:O2"/>
    <mergeCell ref="M5:N5"/>
    <mergeCell ref="M7:N7"/>
  </mergeCells>
  <printOptions horizontalCentered="1"/>
  <pageMargins left="0" right="0" top="0.5" bottom="0.25" header="0.25" footer="0"/>
  <pageSetup horizontalDpi="600" verticalDpi="600" orientation="landscape" scale="55" r:id="rId2"/>
  <headerFooter alignWithMargins="0">
    <oddHeader>&amp;RPAGE &amp;P OF &amp;N</oddHeader>
    <oddFooter>&amp;L&amp;Z&amp;F&amp;A&amp;R&amp;D  &amp;T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2010-03-24T22:45:00Z</cp:lastPrinted>
  <dcterms:created xsi:type="dcterms:W3CDTF">2008-03-14T16:19:07Z</dcterms:created>
  <dcterms:modified xsi:type="dcterms:W3CDTF">2010-08-18T20:24:36Z</dcterms:modified>
  <cp:category/>
  <cp:version/>
  <cp:contentType/>
  <cp:contentStatus/>
</cp:coreProperties>
</file>