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17" activeTab="0"/>
  </bookViews>
  <sheets>
    <sheet name="PCSP GROWTH CALC" sheetId="1" r:id="rId1"/>
    <sheet name="SUMMARY PCSP" sheetId="2" r:id="rId2"/>
    <sheet name="PCSP Wkr Comp &amp; IP Pymnts" sheetId="3" r:id="rId3"/>
    <sheet name="PCSP SCIF &amp; ST LEVEL CONTACTS" sheetId="4" r:id="rId4"/>
    <sheet name="PCSP PUB AUTHORICTY ADMIN COST" sheetId="5" r:id="rId5"/>
    <sheet name="PCSP CONTRACT MODE Expend" sheetId="6" r:id="rId6"/>
    <sheet name="PRG CODE 108" sheetId="7" r:id="rId7"/>
  </sheets>
  <definedNames>
    <definedName name="_xlnm.Print_Area" localSheetId="5">'PCSP CONTRACT MODE Expend'!$A$1:$O$68</definedName>
    <definedName name="_xlnm.Print_Area" localSheetId="0">'PCSP GROWTH CALC'!$A$1:$K$67</definedName>
    <definedName name="_xlnm.Print_Area" localSheetId="4">'PCSP PUB AUTHORICTY ADMIN COST'!$A$1:$S$68</definedName>
    <definedName name="_xlnm.Print_Area" localSheetId="6">'PRG CODE 108'!$A$1:$K$65</definedName>
    <definedName name="_xlnm.Print_Area" localSheetId="1">'SUMMARY PCSP'!$A$1:$AH$67</definedName>
    <definedName name="_xlnm.Print_Titles" localSheetId="0">'PCSP GROWTH CALC'!$A:$B</definedName>
    <definedName name="_xlnm.Print_Titles" localSheetId="4">'PCSP PUB AUTHORICTY ADMIN COST'!$A:$B</definedName>
    <definedName name="_xlnm.Print_Titles" localSheetId="3">'PCSP SCIF &amp; ST LEVEL CONTACTS'!$A:$B</definedName>
    <definedName name="_xlnm.Print_Titles" localSheetId="2">'PCSP Wkr Comp &amp; IP Pymnts'!$A:$B</definedName>
    <definedName name="_xlnm.Print_Titles" localSheetId="1">'SUMMARY PCSP'!$A:$B</definedName>
  </definedNames>
  <calcPr fullCalcOnLoad="1"/>
</workbook>
</file>

<file path=xl/sharedStrings.xml><?xml version="1.0" encoding="utf-8"?>
<sst xmlns="http://schemas.openxmlformats.org/spreadsheetml/2006/main" count="636" uniqueCount="150">
  <si>
    <t>COUNTIES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</si>
  <si>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</si>
  <si>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</si>
  <si>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</si>
  <si>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</si>
  <si>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</si>
  <si>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</si>
  <si>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</si>
  <si>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</si>
  <si>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</si>
  <si>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</si>
  <si>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</si>
  <si>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</si>
  <si>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</si>
  <si>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</si>
  <si>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</si>
  <si>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</si>
  <si>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</si>
  <si>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</si>
  <si>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</si>
  <si>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</si>
  <si>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</si>
  <si>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</si>
  <si>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</si>
  <si>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</si>
  <si>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</si>
  <si>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</si>
  <si>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</si>
  <si>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</si>
  <si>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</si>
  <si>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</si>
  <si>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</si>
  <si>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</si>
  <si>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</si>
  <si>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</si>
  <si>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</si>
  <si>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</si>
  <si>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</si>
  <si>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</si>
  <si>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</si>
  <si>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</si>
  <si>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</si>
  <si>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</si>
  <si>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</si>
  <si>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</si>
  <si>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</si>
  <si>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</si>
  <si>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</si>
  <si>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</si>
  <si>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</si>
  <si>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</si>
  <si>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</si>
  <si>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</si>
  <si>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</si>
  <si>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</si>
  <si>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</si>
  <si>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</si>
  <si>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</si>
  <si>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</si>
  <si>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</si>
  <si>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SGF</t>
  </si>
  <si>
    <t>FEDERAL</t>
  </si>
  <si>
    <t>STATE</t>
  </si>
  <si>
    <t>COUNTY</t>
  </si>
  <si>
    <t>STANISLAUS</t>
  </si>
  <si>
    <t>CONTRACT EXPENDITURES</t>
  </si>
  <si>
    <t>SCIF &amp; STATE LEVEL</t>
  </si>
  <si>
    <t>GF</t>
  </si>
  <si>
    <t>EXPEND</t>
  </si>
  <si>
    <t>DIFF</t>
  </si>
  <si>
    <t>YR to</t>
  </si>
  <si>
    <t>YR</t>
  </si>
  <si>
    <t xml:space="preserve">TOTAL </t>
  </si>
  <si>
    <t>WORKER'S COMP &amp; IP PAYMENTS</t>
  </si>
  <si>
    <t>ADMIN COST</t>
  </si>
  <si>
    <t>PCSP PUBLIC AUTHORITY</t>
  </si>
  <si>
    <t>PCSP PUBLIC AUTHORITY EXPENDITURES</t>
  </si>
  <si>
    <t>differences</t>
  </si>
  <si>
    <t>DIFFERENCES</t>
  </si>
  <si>
    <t>FY 07-08</t>
  </si>
  <si>
    <t>NonFed Growth</t>
  </si>
  <si>
    <t>Count %age</t>
  </si>
  <si>
    <t>Growth /</t>
  </si>
  <si>
    <t>St &amp; County Share</t>
  </si>
  <si>
    <t>changed</t>
  </si>
  <si>
    <t>Reduction</t>
  </si>
  <si>
    <t>Growth / Reduction</t>
  </si>
  <si>
    <t>Expenditures</t>
  </si>
  <si>
    <t>Post Realignment</t>
  </si>
  <si>
    <t>Due to Realignmnt</t>
  </si>
  <si>
    <t>Due to Realignment</t>
  </si>
  <si>
    <t>State Share</t>
  </si>
  <si>
    <t>(St Growth / 65%)</t>
  </si>
  <si>
    <t>Post-realignment Share:  65/35  NonFederal</t>
  </si>
  <si>
    <t>PCSP</t>
  </si>
  <si>
    <t>Pre-realignment Share:    N/A</t>
  </si>
  <si>
    <t>Calc = sum of all components</t>
  </si>
  <si>
    <t>Col F * Col G</t>
  </si>
  <si>
    <t>Data Provided by Karyn Ross (Adult Programs)</t>
  </si>
  <si>
    <t>CONTRACT MODE</t>
  </si>
  <si>
    <t>EXPENDITURES</t>
  </si>
  <si>
    <t>&lt;-- No Longer Contract Mode</t>
  </si>
  <si>
    <t>PCSP TOTAL EXPENDITURES</t>
  </si>
  <si>
    <t>EXPENDITURES - PRG CODE 108</t>
  </si>
  <si>
    <t>Calculation</t>
  </si>
  <si>
    <t>CONTRACT MODE EXPEND</t>
  </si>
  <si>
    <t>RESIDUAL ADJ TO CONTRACT MODE</t>
  </si>
  <si>
    <t>Data Provided by Accounting</t>
  </si>
  <si>
    <t>EXPEND - GF</t>
  </si>
  <si>
    <t>PCSP CONTRACT MODE EXPEND</t>
  </si>
  <si>
    <t>Plus Residual Adjustments</t>
  </si>
  <si>
    <t>ADMIN COST w/ Residual Waiver Adjustment</t>
  </si>
  <si>
    <t>FY 08-09</t>
  </si>
  <si>
    <t xml:space="preserve">See File - Contract Exp 0708 </t>
  </si>
  <si>
    <t>Prior Year</t>
  </si>
  <si>
    <t>FY 08-09 PCSP-WELFARE STAFF SVCS PROVIDER</t>
  </si>
  <si>
    <t>FY 08/09 PCSP CONTRACT MODE EXPENDITURES</t>
  </si>
  <si>
    <t>FY 08/09 PCSP</t>
  </si>
  <si>
    <t>FY 08-09 IHSS RESIDUAL - WAIVER ADJ to PCSP</t>
  </si>
  <si>
    <t>FY 08-09 PCSP PUBLIC AUTHORITY</t>
  </si>
  <si>
    <t>FY 08-09 REVISED</t>
  </si>
  <si>
    <t>FY 08/09 PCSP PUBLIC AUTHORITY ADMIN COST</t>
  </si>
  <si>
    <t>FY 08/09 PCSP SCIF &amp; STATE LEVEL CONTRACTS</t>
  </si>
  <si>
    <t>TOTAL FY 08-09 EXPENDITURES</t>
  </si>
  <si>
    <t>FY 08-09 PCPS SCIF &amp; ST LEVEL CONTRACT</t>
  </si>
  <si>
    <t>FY 08-09 PCSP SCIF CONTRACT EXPENDITURES</t>
  </si>
  <si>
    <t>FY 08-09 PCSP ST LEVEL CONTRACT EXPEND</t>
  </si>
  <si>
    <t>FY 08-09 PCSP SCIF &amp; ST LEVEL CONTRACT</t>
  </si>
  <si>
    <t>FY 08-09 IHSS SCIF RESIDUAL ADJ to PCSP</t>
  </si>
  <si>
    <t>FY 08-09 IHSS ST LEV RESIDUAL ADJ to PCSP</t>
  </si>
  <si>
    <t>FY 08/09 PCSP WORKER'S COMP &amp; IP PAYMENTS</t>
  </si>
  <si>
    <t>FY 08-09 IHSS WAIVER TO PCSP</t>
  </si>
  <si>
    <t>FY 08-09 PCSP INDIVIDUAL PROVIDER PYMNTS</t>
  </si>
  <si>
    <t>FY 08-09 PCSP TAXES</t>
  </si>
  <si>
    <t>FY 08-09 ADJUSTMENT FOR PCSP</t>
  </si>
  <si>
    <t>FY 08-09 WORKER'S COMP &amp; IP PAYMENTS</t>
  </si>
  <si>
    <t>FY 2008-09 PCSP EXPENDITURES</t>
  </si>
  <si>
    <t>FY 09-10 PCSP GROWTH CALCULATION</t>
  </si>
  <si>
    <t>FY 09-10</t>
  </si>
  <si>
    <t>FY 0809 PC 108.xls</t>
  </si>
  <si>
    <t>SUMMARY FY 07-08 PCSP Expenditures.xlsx</t>
  </si>
  <si>
    <t>Contract Exp 0809.xlsx</t>
  </si>
  <si>
    <t>IHSS Public Authority FY0708.xls</t>
  </si>
  <si>
    <t>FY 0809 Residual To Waiver SCIF, State, Co Contractor.xlsx</t>
  </si>
  <si>
    <t>FY 0809 State Level Contract Exp.xlsx</t>
  </si>
  <si>
    <t>FY 0809 SCIF Contract Exp.xlsx</t>
  </si>
  <si>
    <t>SUMMARY FY 07-08 IHSS Expenditures.xlsx</t>
  </si>
  <si>
    <t>FY 0809 Residual and PCSP To Waiver Payroll.xlsx</t>
  </si>
  <si>
    <t>FY 0809 IHSS PCSP Qtrly Tax Realign.xlsx</t>
  </si>
  <si>
    <t>FY 0809 IHSS PCSP Co Share Realign.xlsx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</si>
</sst>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b/>
      <sz val="10"/>
      <name val="Franklin Gothic Book"/>
      <family val="2"/>
    </font>
    <font>
      <b/>
      <sz val="10"/>
      <color indexed="8"/>
      <name val="Franklin Gothic Book"/>
      <family val="2"/>
    </font>
    <font>
      <sz val="10"/>
      <name val="Franklin Gothic Book"/>
      <family val="2"/>
    </font>
    <font>
      <u val="single"/>
      <sz val="10"/>
      <color indexed="12"/>
      <name val="Franklin Gothic Book"/>
      <family val="2"/>
    </font>
    <font>
      <b/>
      <sz val="12"/>
      <name val="Franklin Gothic Book"/>
      <family val="2"/>
    </font>
    <font>
      <b/>
      <sz val="10"/>
      <color indexed="16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b/>
      <sz val="12"/>
      <color indexed="12"/>
      <name val="Franklin Gothic Boo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39" fontId="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0" applyFont="1" applyAlignment="1">
      <alignment/>
    </xf>
    <xf numFmtId="39" fontId="22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39" fontId="22" fillId="0" borderId="0" xfId="0" applyNumberFormat="1" applyFont="1" applyBorder="1" applyAlignment="1" quotePrefix="1">
      <alignment horizontal="left" indent="1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37" fontId="22" fillId="0" borderId="10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6" fontId="23" fillId="0" borderId="10" xfId="0" applyNumberFormat="1" applyFont="1" applyBorder="1" applyAlignment="1">
      <alignment horizontal="center"/>
    </xf>
    <xf numFmtId="6" fontId="23" fillId="0" borderId="10" xfId="0" applyNumberFormat="1" applyFont="1" applyFill="1" applyBorder="1" applyAlignment="1">
      <alignment horizontal="center"/>
    </xf>
    <xf numFmtId="40" fontId="22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37" fontId="22" fillId="0" borderId="11" xfId="0" applyNumberFormat="1" applyFont="1" applyBorder="1" applyAlignment="1" applyProtection="1">
      <alignment horizontal="center"/>
      <protection/>
    </xf>
    <xf numFmtId="0" fontId="23" fillId="0" borderId="11" xfId="0" applyFont="1" applyFill="1" applyBorder="1" applyAlignment="1">
      <alignment horizontal="center"/>
    </xf>
    <xf numFmtId="6" fontId="23" fillId="0" borderId="11" xfId="0" applyNumberFormat="1" applyFont="1" applyBorder="1" applyAlignment="1">
      <alignment horizontal="center"/>
    </xf>
    <xf numFmtId="39" fontId="22" fillId="0" borderId="0" xfId="0" applyNumberFormat="1" applyFont="1" applyFill="1" applyBorder="1" applyAlignment="1" applyProtection="1">
      <alignment/>
      <protection locked="0"/>
    </xf>
    <xf numFmtId="6" fontId="23" fillId="0" borderId="11" xfId="0" applyNumberFormat="1" applyFont="1" applyFill="1" applyBorder="1" applyAlignment="1">
      <alignment horizontal="center"/>
    </xf>
    <xf numFmtId="39" fontId="22" fillId="0" borderId="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37" fontId="22" fillId="0" borderId="12" xfId="0" applyNumberFormat="1" applyFont="1" applyBorder="1" applyAlignment="1" applyProtection="1">
      <alignment horizontal="center"/>
      <protection/>
    </xf>
    <xf numFmtId="9" fontId="23" fillId="0" borderId="12" xfId="0" applyNumberFormat="1" applyFont="1" applyBorder="1" applyAlignment="1">
      <alignment horizontal="center"/>
    </xf>
    <xf numFmtId="6" fontId="23" fillId="0" borderId="12" xfId="0" applyNumberFormat="1" applyFont="1" applyBorder="1" applyAlignment="1">
      <alignment horizontal="center"/>
    </xf>
    <xf numFmtId="6" fontId="23" fillId="0" borderId="12" xfId="0" applyNumberFormat="1" applyFont="1" applyFill="1" applyBorder="1" applyAlignment="1">
      <alignment horizontal="center"/>
    </xf>
    <xf numFmtId="39" fontId="24" fillId="0" borderId="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4" fillId="0" borderId="0" xfId="57" applyNumberFormat="1" applyFont="1" applyBorder="1" applyAlignment="1" applyProtection="1">
      <alignment horizontal="left"/>
      <protection locked="0"/>
    </xf>
    <xf numFmtId="6" fontId="21" fillId="0" borderId="13" xfId="0" applyNumberFormat="1" applyFont="1" applyBorder="1" applyAlignment="1">
      <alignment/>
    </xf>
    <xf numFmtId="6" fontId="21" fillId="0" borderId="14" xfId="0" applyNumberFormat="1" applyFont="1" applyBorder="1" applyAlignment="1">
      <alignment/>
    </xf>
    <xf numFmtId="6" fontId="21" fillId="0" borderId="14" xfId="0" applyNumberFormat="1" applyFont="1" applyBorder="1" applyAlignment="1" applyProtection="1">
      <alignment/>
      <protection locked="0"/>
    </xf>
    <xf numFmtId="164" fontId="21" fillId="0" borderId="15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6" fontId="21" fillId="0" borderId="15" xfId="0" applyNumberFormat="1" applyFont="1" applyFill="1" applyBorder="1" applyAlignment="1">
      <alignment/>
    </xf>
    <xf numFmtId="6" fontId="21" fillId="0" borderId="15" xfId="0" applyNumberFormat="1" applyFont="1" applyBorder="1" applyAlignment="1">
      <alignment/>
    </xf>
    <xf numFmtId="6" fontId="21" fillId="0" borderId="16" xfId="0" applyNumberFormat="1" applyFont="1" applyBorder="1" applyAlignment="1">
      <alignment/>
    </xf>
    <xf numFmtId="6" fontId="21" fillId="0" borderId="0" xfId="0" applyNumberFormat="1" applyFont="1" applyBorder="1" applyAlignment="1">
      <alignment/>
    </xf>
    <xf numFmtId="6" fontId="21" fillId="0" borderId="0" xfId="0" applyNumberFormat="1" applyFont="1" applyBorder="1" applyAlignment="1" applyProtection="1">
      <alignment/>
      <protection locked="0"/>
    </xf>
    <xf numFmtId="164" fontId="21" fillId="0" borderId="17" xfId="0" applyNumberFormat="1" applyFont="1" applyBorder="1" applyAlignment="1">
      <alignment horizontal="center"/>
    </xf>
    <xf numFmtId="6" fontId="21" fillId="0" borderId="17" xfId="0" applyNumberFormat="1" applyFont="1" applyFill="1" applyBorder="1" applyAlignment="1">
      <alignment/>
    </xf>
    <xf numFmtId="6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6" fontId="23" fillId="0" borderId="18" xfId="0" applyNumberFormat="1" applyFont="1" applyBorder="1" applyAlignment="1">
      <alignment/>
    </xf>
    <xf numFmtId="6" fontId="23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6" fontId="23" fillId="0" borderId="20" xfId="0" applyNumberFormat="1" applyFont="1" applyFill="1" applyBorder="1" applyAlignment="1">
      <alignment/>
    </xf>
    <xf numFmtId="6" fontId="23" fillId="0" borderId="20" xfId="0" applyNumberFormat="1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6" fontId="25" fillId="0" borderId="19" xfId="52" applyNumberFormat="1" applyFont="1" applyBorder="1" applyAlignment="1" applyProtection="1">
      <alignment vertical="top"/>
      <protection/>
    </xf>
    <xf numFmtId="6" fontId="24" fillId="0" borderId="19" xfId="0" applyNumberFormat="1" applyFont="1" applyBorder="1" applyAlignment="1">
      <alignment vertical="top"/>
    </xf>
    <xf numFmtId="0" fontId="25" fillId="0" borderId="0" xfId="52" applyFont="1" applyAlignment="1" applyProtection="1">
      <alignment/>
      <protection/>
    </xf>
    <xf numFmtId="0" fontId="24" fillId="0" borderId="10" xfId="0" applyFont="1" applyBorder="1" applyAlignment="1">
      <alignment/>
    </xf>
    <xf numFmtId="6" fontId="22" fillId="0" borderId="13" xfId="0" applyNumberFormat="1" applyFont="1" applyBorder="1" applyAlignment="1">
      <alignment horizontal="center"/>
    </xf>
    <xf numFmtId="6" fontId="22" fillId="0" borderId="14" xfId="0" applyNumberFormat="1" applyFont="1" applyBorder="1" applyAlignment="1">
      <alignment horizontal="center"/>
    </xf>
    <xf numFmtId="6" fontId="22" fillId="0" borderId="1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6" fontId="22" fillId="0" borderId="16" xfId="0" applyNumberFormat="1" applyFont="1" applyBorder="1" applyAlignment="1">
      <alignment horizontal="center"/>
    </xf>
    <xf numFmtId="6" fontId="22" fillId="0" borderId="0" xfId="0" applyNumberFormat="1" applyFont="1" applyBorder="1" applyAlignment="1">
      <alignment horizontal="center"/>
    </xf>
    <xf numFmtId="6" fontId="22" fillId="0" borderId="17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6" fontId="22" fillId="0" borderId="18" xfId="0" applyNumberFormat="1" applyFont="1" applyBorder="1" applyAlignment="1">
      <alignment horizontal="center"/>
    </xf>
    <xf numFmtId="6" fontId="22" fillId="0" borderId="19" xfId="0" applyNumberFormat="1" applyFont="1" applyBorder="1" applyAlignment="1">
      <alignment horizontal="center"/>
    </xf>
    <xf numFmtId="6" fontId="22" fillId="0" borderId="20" xfId="0" applyNumberFormat="1" applyFont="1" applyBorder="1" applyAlignment="1">
      <alignment horizontal="center"/>
    </xf>
    <xf numFmtId="6" fontId="22" fillId="0" borderId="12" xfId="0" applyNumberFormat="1" applyFont="1" applyFill="1" applyBorder="1" applyAlignment="1">
      <alignment horizontal="center"/>
    </xf>
    <xf numFmtId="6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6" fontId="24" fillId="0" borderId="13" xfId="0" applyNumberFormat="1" applyFont="1" applyBorder="1" applyAlignment="1">
      <alignment/>
    </xf>
    <xf numFmtId="6" fontId="24" fillId="0" borderId="14" xfId="0" applyNumberFormat="1" applyFont="1" applyBorder="1" applyAlignment="1">
      <alignment/>
    </xf>
    <xf numFmtId="6" fontId="24" fillId="0" borderId="15" xfId="0" applyNumberFormat="1" applyFont="1" applyBorder="1" applyAlignment="1">
      <alignment/>
    </xf>
    <xf numFmtId="6" fontId="24" fillId="0" borderId="10" xfId="0" applyNumberFormat="1" applyFont="1" applyBorder="1" applyAlignment="1">
      <alignment/>
    </xf>
    <xf numFmtId="6" fontId="24" fillId="0" borderId="16" xfId="0" applyNumberFormat="1" applyFont="1" applyBorder="1" applyAlignment="1">
      <alignment/>
    </xf>
    <xf numFmtId="6" fontId="24" fillId="0" borderId="0" xfId="0" applyNumberFormat="1" applyFont="1" applyBorder="1" applyAlignment="1">
      <alignment/>
    </xf>
    <xf numFmtId="6" fontId="24" fillId="0" borderId="17" xfId="0" applyNumberFormat="1" applyFont="1" applyBorder="1" applyAlignment="1">
      <alignment/>
    </xf>
    <xf numFmtId="6" fontId="24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6" fontId="22" fillId="0" borderId="18" xfId="0" applyNumberFormat="1" applyFont="1" applyBorder="1" applyAlignment="1">
      <alignment/>
    </xf>
    <xf numFmtId="6" fontId="22" fillId="0" borderId="19" xfId="0" applyNumberFormat="1" applyFont="1" applyBorder="1" applyAlignment="1">
      <alignment/>
    </xf>
    <xf numFmtId="6" fontId="22" fillId="0" borderId="20" xfId="0" applyNumberFormat="1" applyFont="1" applyBorder="1" applyAlignment="1">
      <alignment/>
    </xf>
    <xf numFmtId="6" fontId="22" fillId="0" borderId="12" xfId="0" applyNumberFormat="1" applyFont="1" applyBorder="1" applyAlignment="1">
      <alignment/>
    </xf>
    <xf numFmtId="6" fontId="24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6" fontId="24" fillId="0" borderId="0" xfId="0" applyNumberFormat="1" applyFont="1" applyAlignment="1">
      <alignment horizontal="center"/>
    </xf>
    <xf numFmtId="6" fontId="22" fillId="0" borderId="0" xfId="0" applyNumberFormat="1" applyFont="1" applyAlignment="1">
      <alignment horizontal="center"/>
    </xf>
    <xf numFmtId="6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6" fontId="25" fillId="0" borderId="0" xfId="52" applyNumberFormat="1" applyFont="1" applyAlignment="1" applyProtection="1">
      <alignment/>
      <protection/>
    </xf>
    <xf numFmtId="10" fontId="24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6" fontId="22" fillId="0" borderId="0" xfId="0" applyNumberFormat="1" applyFont="1" applyAlignment="1">
      <alignment/>
    </xf>
    <xf numFmtId="6" fontId="22" fillId="24" borderId="0" xfId="0" applyNumberFormat="1" applyFont="1" applyFill="1" applyBorder="1" applyAlignment="1">
      <alignment/>
    </xf>
    <xf numFmtId="6" fontId="22" fillId="0" borderId="0" xfId="0" applyNumberFormat="1" applyFont="1" applyBorder="1" applyAlignment="1">
      <alignment/>
    </xf>
    <xf numFmtId="0" fontId="24" fillId="21" borderId="0" xfId="0" applyFont="1" applyFill="1" applyAlignment="1">
      <alignment/>
    </xf>
    <xf numFmtId="6" fontId="24" fillId="11" borderId="0" xfId="0" applyNumberFormat="1" applyFont="1" applyFill="1" applyAlignment="1">
      <alignment vertical="top" wrapText="1"/>
    </xf>
    <xf numFmtId="6" fontId="24" fillId="11" borderId="0" xfId="0" applyNumberFormat="1" applyFont="1" applyFill="1" applyAlignment="1">
      <alignment/>
    </xf>
    <xf numFmtId="6" fontId="24" fillId="0" borderId="0" xfId="0" applyNumberFormat="1" applyFont="1" applyAlignment="1">
      <alignment vertical="top"/>
    </xf>
    <xf numFmtId="6" fontId="25" fillId="0" borderId="0" xfId="52" applyNumberFormat="1" applyFont="1" applyAlignment="1" applyProtection="1">
      <alignment vertical="top"/>
      <protection/>
    </xf>
    <xf numFmtId="6" fontId="24" fillId="0" borderId="0" xfId="0" applyNumberFormat="1" applyFont="1" applyAlignment="1">
      <alignment vertical="top" wrapText="1"/>
    </xf>
    <xf numFmtId="6" fontId="25" fillId="11" borderId="0" xfId="52" applyNumberFormat="1" applyFont="1" applyFill="1" applyAlignment="1" applyProtection="1">
      <alignment vertical="top"/>
      <protection/>
    </xf>
    <xf numFmtId="6" fontId="24" fillId="0" borderId="19" xfId="0" applyNumberFormat="1" applyFont="1" applyBorder="1" applyAlignment="1">
      <alignment vertical="top" wrapText="1"/>
    </xf>
    <xf numFmtId="6" fontId="24" fillId="11" borderId="19" xfId="0" applyNumberFormat="1" applyFont="1" applyFill="1" applyBorder="1" applyAlignment="1">
      <alignment vertical="top" wrapText="1"/>
    </xf>
    <xf numFmtId="6" fontId="22" fillId="11" borderId="13" xfId="0" applyNumberFormat="1" applyFont="1" applyFill="1" applyBorder="1" applyAlignment="1">
      <alignment horizontal="center"/>
    </xf>
    <xf numFmtId="6" fontId="22" fillId="11" borderId="14" xfId="0" applyNumberFormat="1" applyFont="1" applyFill="1" applyBorder="1" applyAlignment="1">
      <alignment horizontal="center"/>
    </xf>
    <xf numFmtId="6" fontId="22" fillId="11" borderId="15" xfId="0" applyNumberFormat="1" applyFont="1" applyFill="1" applyBorder="1" applyAlignment="1">
      <alignment horizontal="center"/>
    </xf>
    <xf numFmtId="6" fontId="22" fillId="11" borderId="16" xfId="0" applyNumberFormat="1" applyFont="1" applyFill="1" applyBorder="1" applyAlignment="1">
      <alignment horizontal="center"/>
    </xf>
    <xf numFmtId="6" fontId="22" fillId="11" borderId="0" xfId="0" applyNumberFormat="1" applyFont="1" applyFill="1" applyBorder="1" applyAlignment="1">
      <alignment horizontal="center"/>
    </xf>
    <xf numFmtId="6" fontId="22" fillId="11" borderId="17" xfId="0" applyNumberFormat="1" applyFont="1" applyFill="1" applyBorder="1" applyAlignment="1">
      <alignment horizontal="center"/>
    </xf>
    <xf numFmtId="6" fontId="22" fillId="11" borderId="18" xfId="0" applyNumberFormat="1" applyFont="1" applyFill="1" applyBorder="1" applyAlignment="1">
      <alignment horizontal="center"/>
    </xf>
    <xf numFmtId="6" fontId="22" fillId="11" borderId="19" xfId="0" applyNumberFormat="1" applyFont="1" applyFill="1" applyBorder="1" applyAlignment="1">
      <alignment horizontal="center"/>
    </xf>
    <xf numFmtId="6" fontId="22" fillId="11" borderId="20" xfId="0" applyNumberFormat="1" applyFont="1" applyFill="1" applyBorder="1" applyAlignment="1">
      <alignment horizontal="center"/>
    </xf>
    <xf numFmtId="10" fontId="24" fillId="11" borderId="0" xfId="0" applyNumberFormat="1" applyFont="1" applyFill="1" applyAlignment="1">
      <alignment/>
    </xf>
    <xf numFmtId="6" fontId="24" fillId="0" borderId="13" xfId="42" applyNumberFormat="1" applyFont="1" applyBorder="1" applyAlignment="1">
      <alignment/>
    </xf>
    <xf numFmtId="165" fontId="24" fillId="11" borderId="13" xfId="0" applyNumberFormat="1" applyFont="1" applyFill="1" applyBorder="1" applyAlignment="1">
      <alignment/>
    </xf>
    <xf numFmtId="6" fontId="24" fillId="11" borderId="14" xfId="0" applyNumberFormat="1" applyFont="1" applyFill="1" applyBorder="1" applyAlignment="1">
      <alignment/>
    </xf>
    <xf numFmtId="6" fontId="24" fillId="11" borderId="15" xfId="0" applyNumberFormat="1" applyFont="1" applyFill="1" applyBorder="1" applyAlignment="1">
      <alignment/>
    </xf>
    <xf numFmtId="6" fontId="24" fillId="0" borderId="16" xfId="42" applyNumberFormat="1" applyFont="1" applyBorder="1" applyAlignment="1">
      <alignment/>
    </xf>
    <xf numFmtId="6" fontId="24" fillId="11" borderId="16" xfId="0" applyNumberFormat="1" applyFont="1" applyFill="1" applyBorder="1" applyAlignment="1">
      <alignment/>
    </xf>
    <xf numFmtId="6" fontId="24" fillId="11" borderId="0" xfId="0" applyNumberFormat="1" applyFont="1" applyFill="1" applyBorder="1" applyAlignment="1">
      <alignment/>
    </xf>
    <xf numFmtId="6" fontId="24" fillId="11" borderId="17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6" fontId="22" fillId="0" borderId="19" xfId="0" applyNumberFormat="1" applyFont="1" applyFill="1" applyBorder="1" applyAlignment="1">
      <alignment/>
    </xf>
    <xf numFmtId="6" fontId="22" fillId="0" borderId="20" xfId="0" applyNumberFormat="1" applyFont="1" applyFill="1" applyBorder="1" applyAlignment="1">
      <alignment/>
    </xf>
    <xf numFmtId="6" fontId="22" fillId="11" borderId="18" xfId="0" applyNumberFormat="1" applyFont="1" applyFill="1" applyBorder="1" applyAlignment="1">
      <alignment/>
    </xf>
    <xf numFmtId="6" fontId="22" fillId="11" borderId="19" xfId="0" applyNumberFormat="1" applyFont="1" applyFill="1" applyBorder="1" applyAlignment="1">
      <alignment/>
    </xf>
    <xf numFmtId="6" fontId="22" fillId="11" borderId="2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6" fontId="22" fillId="0" borderId="10" xfId="0" applyNumberFormat="1" applyFont="1" applyBorder="1" applyAlignment="1">
      <alignment horizontal="center"/>
    </xf>
    <xf numFmtId="6" fontId="22" fillId="0" borderId="11" xfId="0" applyNumberFormat="1" applyFont="1" applyBorder="1" applyAlignment="1">
      <alignment horizontal="center"/>
    </xf>
    <xf numFmtId="6" fontId="22" fillId="0" borderId="12" xfId="0" applyNumberFormat="1" applyFont="1" applyBorder="1" applyAlignment="1">
      <alignment horizontal="center"/>
    </xf>
    <xf numFmtId="10" fontId="22" fillId="0" borderId="0" xfId="0" applyNumberFormat="1" applyFont="1" applyAlignment="1">
      <alignment horizontal="center"/>
    </xf>
    <xf numFmtId="165" fontId="24" fillId="0" borderId="13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6" fontId="22" fillId="24" borderId="19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 horizontal="left"/>
    </xf>
    <xf numFmtId="6" fontId="23" fillId="0" borderId="0" xfId="0" applyNumberFormat="1" applyFont="1" applyFill="1" applyBorder="1" applyAlignment="1">
      <alignment horizontal="center"/>
    </xf>
    <xf numFmtId="6" fontId="22" fillId="0" borderId="13" xfId="0" applyNumberFormat="1" applyFont="1" applyBorder="1" applyAlignment="1">
      <alignment horizontal="center" vertical="top" wrapText="1"/>
    </xf>
    <xf numFmtId="6" fontId="22" fillId="0" borderId="14" xfId="0" applyNumberFormat="1" applyFont="1" applyBorder="1" applyAlignment="1">
      <alignment horizontal="center" vertical="top" wrapText="1"/>
    </xf>
    <xf numFmtId="6" fontId="22" fillId="0" borderId="15" xfId="0" applyNumberFormat="1" applyFont="1" applyBorder="1" applyAlignment="1">
      <alignment horizontal="center" vertical="top" wrapText="1"/>
    </xf>
    <xf numFmtId="6" fontId="22" fillId="0" borderId="16" xfId="0" applyNumberFormat="1" applyFont="1" applyBorder="1" applyAlignment="1">
      <alignment horizontal="center" vertical="top"/>
    </xf>
    <xf numFmtId="6" fontId="22" fillId="0" borderId="0" xfId="0" applyNumberFormat="1" applyFont="1" applyBorder="1" applyAlignment="1">
      <alignment horizontal="center" vertical="top"/>
    </xf>
    <xf numFmtId="6" fontId="22" fillId="0" borderId="17" xfId="0" applyNumberFormat="1" applyFont="1" applyBorder="1" applyAlignment="1">
      <alignment horizontal="center" vertical="top"/>
    </xf>
    <xf numFmtId="6" fontId="22" fillId="0" borderId="13" xfId="0" applyNumberFormat="1" applyFont="1" applyBorder="1" applyAlignment="1">
      <alignment horizontal="center" vertical="top"/>
    </xf>
    <xf numFmtId="6" fontId="22" fillId="0" borderId="14" xfId="0" applyNumberFormat="1" applyFont="1" applyBorder="1" applyAlignment="1">
      <alignment horizontal="center" vertical="top"/>
    </xf>
    <xf numFmtId="6" fontId="22" fillId="0" borderId="15" xfId="0" applyNumberFormat="1" applyFont="1" applyBorder="1" applyAlignment="1">
      <alignment horizontal="center" vertical="top"/>
    </xf>
    <xf numFmtId="6" fontId="22" fillId="0" borderId="19" xfId="0" applyNumberFormat="1" applyFont="1" applyFill="1" applyBorder="1" applyAlignment="1">
      <alignment horizontal="center"/>
    </xf>
    <xf numFmtId="6" fontId="22" fillId="0" borderId="20" xfId="0" applyNumberFormat="1" applyFont="1" applyFill="1" applyBorder="1" applyAlignment="1">
      <alignment horizontal="center"/>
    </xf>
    <xf numFmtId="6" fontId="27" fillId="0" borderId="0" xfId="0" applyNumberFormat="1" applyFont="1" applyFill="1" applyBorder="1" applyAlignment="1">
      <alignment horizontal="center" wrapText="1"/>
    </xf>
    <xf numFmtId="10" fontId="27" fillId="0" borderId="0" xfId="0" applyNumberFormat="1" applyFont="1" applyFill="1" applyBorder="1" applyAlignment="1">
      <alignment horizontal="center" wrapText="1"/>
    </xf>
    <xf numFmtId="6" fontId="21" fillId="0" borderId="15" xfId="0" applyNumberFormat="1" applyFont="1" applyFill="1" applyBorder="1" applyAlignment="1">
      <alignment/>
    </xf>
    <xf numFmtId="6" fontId="21" fillId="0" borderId="14" xfId="0" applyNumberFormat="1" applyFont="1" applyFill="1" applyBorder="1" applyAlignment="1">
      <alignment/>
    </xf>
    <xf numFmtId="6" fontId="21" fillId="0" borderId="17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6" fontId="23" fillId="0" borderId="18" xfId="42" applyNumberFormat="1" applyFont="1" applyFill="1" applyBorder="1" applyAlignment="1">
      <alignment/>
    </xf>
    <xf numFmtId="6" fontId="23" fillId="0" borderId="19" xfId="42" applyNumberFormat="1" applyFont="1" applyFill="1" applyBorder="1" applyAlignment="1">
      <alignment/>
    </xf>
    <xf numFmtId="6" fontId="23" fillId="0" borderId="20" xfId="42" applyNumberFormat="1" applyFont="1" applyFill="1" applyBorder="1" applyAlignment="1">
      <alignment/>
    </xf>
    <xf numFmtId="6" fontId="23" fillId="24" borderId="19" xfId="42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164" fontId="24" fillId="0" borderId="0" xfId="6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7" fontId="29" fillId="0" borderId="0" xfId="0" applyNumberFormat="1" applyFont="1" applyAlignment="1" applyProtection="1">
      <alignment/>
      <protection/>
    </xf>
    <xf numFmtId="6" fontId="29" fillId="0" borderId="0" xfId="0" applyNumberFormat="1" applyFont="1" applyAlignment="1">
      <alignment/>
    </xf>
    <xf numFmtId="6" fontId="29" fillId="21" borderId="0" xfId="0" applyNumberFormat="1" applyFont="1" applyFill="1" applyBorder="1" applyAlignment="1">
      <alignment/>
    </xf>
    <xf numFmtId="37" fontId="29" fillId="0" borderId="0" xfId="0" applyNumberFormat="1" applyFont="1" applyBorder="1" applyAlignment="1" applyProtection="1">
      <alignment/>
      <protection/>
    </xf>
    <xf numFmtId="6" fontId="29" fillId="0" borderId="0" xfId="0" applyNumberFormat="1" applyFont="1" applyAlignment="1">
      <alignment vertical="top" wrapText="1"/>
    </xf>
    <xf numFmtId="0" fontId="26" fillId="0" borderId="0" xfId="0" applyFont="1" applyAlignment="1">
      <alignment/>
    </xf>
    <xf numFmtId="37" fontId="29" fillId="0" borderId="0" xfId="0" applyNumberFormat="1" applyFont="1" applyAlignment="1" applyProtection="1">
      <alignment horizontal="center"/>
      <protection/>
    </xf>
    <xf numFmtId="37" fontId="29" fillId="0" borderId="0" xfId="0" applyNumberFormat="1" applyFont="1" applyBorder="1" applyAlignment="1" applyProtection="1">
      <alignment horizontal="center"/>
      <protection/>
    </xf>
    <xf numFmtId="6" fontId="29" fillId="0" borderId="21" xfId="0" applyNumberFormat="1" applyFont="1" applyBorder="1" applyAlignment="1">
      <alignment vertical="top" wrapText="1"/>
    </xf>
    <xf numFmtId="0" fontId="26" fillId="0" borderId="10" xfId="0" applyFont="1" applyBorder="1" applyAlignment="1">
      <alignment/>
    </xf>
    <xf numFmtId="37" fontId="26" fillId="0" borderId="22" xfId="0" applyNumberFormat="1" applyFont="1" applyBorder="1" applyAlignment="1" applyProtection="1">
      <alignment horizontal="center"/>
      <protection/>
    </xf>
    <xf numFmtId="37" fontId="26" fillId="0" borderId="23" xfId="0" applyNumberFormat="1" applyFont="1" applyBorder="1" applyAlignment="1" applyProtection="1">
      <alignment horizontal="center"/>
      <protection/>
    </xf>
    <xf numFmtId="37" fontId="26" fillId="0" borderId="24" xfId="0" applyNumberFormat="1" applyFont="1" applyBorder="1" applyAlignment="1" applyProtection="1">
      <alignment horizontal="center"/>
      <protection/>
    </xf>
    <xf numFmtId="6" fontId="26" fillId="0" borderId="10" xfId="0" applyNumberFormat="1" applyFont="1" applyBorder="1" applyAlignment="1">
      <alignment horizontal="center"/>
    </xf>
    <xf numFmtId="6" fontId="26" fillId="21" borderId="0" xfId="0" applyNumberFormat="1" applyFont="1" applyFill="1" applyBorder="1" applyAlignment="1">
      <alignment horizontal="center"/>
    </xf>
    <xf numFmtId="37" fontId="26" fillId="0" borderId="0" xfId="0" applyNumberFormat="1" applyFont="1" applyBorder="1" applyAlignment="1" applyProtection="1">
      <alignment horizontal="center"/>
      <protection/>
    </xf>
    <xf numFmtId="37" fontId="26" fillId="0" borderId="25" xfId="0" applyNumberFormat="1" applyFont="1" applyBorder="1" applyAlignment="1" applyProtection="1">
      <alignment horizontal="center"/>
      <protection/>
    </xf>
    <xf numFmtId="6" fontId="26" fillId="0" borderId="13" xfId="0" applyNumberFormat="1" applyFont="1" applyBorder="1" applyAlignment="1">
      <alignment horizontal="center"/>
    </xf>
    <xf numFmtId="6" fontId="26" fillId="0" borderId="14" xfId="0" applyNumberFormat="1" applyFont="1" applyBorder="1" applyAlignment="1">
      <alignment horizontal="center"/>
    </xf>
    <xf numFmtId="6" fontId="26" fillId="0" borderId="15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37" fontId="26" fillId="0" borderId="26" xfId="0" applyNumberFormat="1" applyFont="1" applyBorder="1" applyAlignment="1" applyProtection="1">
      <alignment horizontal="center"/>
      <protection/>
    </xf>
    <xf numFmtId="37" fontId="26" fillId="0" borderId="0" xfId="0" applyNumberFormat="1" applyFont="1" applyBorder="1" applyAlignment="1" applyProtection="1">
      <alignment horizontal="center"/>
      <protection/>
    </xf>
    <xf numFmtId="37" fontId="26" fillId="0" borderId="27" xfId="0" applyNumberFormat="1" applyFont="1" applyBorder="1" applyAlignment="1" applyProtection="1">
      <alignment horizontal="center"/>
      <protection/>
    </xf>
    <xf numFmtId="6" fontId="26" fillId="0" borderId="11" xfId="0" applyNumberFormat="1" applyFont="1" applyBorder="1" applyAlignment="1">
      <alignment horizontal="center"/>
    </xf>
    <xf numFmtId="6" fontId="26" fillId="0" borderId="16" xfId="0" applyNumberFormat="1" applyFont="1" applyBorder="1" applyAlignment="1">
      <alignment horizontal="center"/>
    </xf>
    <xf numFmtId="6" fontId="26" fillId="0" borderId="0" xfId="0" applyNumberFormat="1" applyFont="1" applyBorder="1" applyAlignment="1">
      <alignment horizontal="center"/>
    </xf>
    <xf numFmtId="6" fontId="26" fillId="0" borderId="17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37" fontId="26" fillId="0" borderId="28" xfId="0" applyNumberFormat="1" applyFont="1" applyBorder="1" applyAlignment="1" applyProtection="1">
      <alignment horizontal="center"/>
      <protection/>
    </xf>
    <xf numFmtId="37" fontId="26" fillId="0" borderId="21" xfId="0" applyNumberFormat="1" applyFont="1" applyBorder="1" applyAlignment="1" applyProtection="1">
      <alignment horizontal="center"/>
      <protection/>
    </xf>
    <xf numFmtId="37" fontId="26" fillId="0" borderId="29" xfId="0" applyNumberFormat="1" applyFont="1" applyBorder="1" applyAlignment="1" applyProtection="1">
      <alignment horizontal="center"/>
      <protection/>
    </xf>
    <xf numFmtId="6" fontId="26" fillId="0" borderId="12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0" fontId="26" fillId="0" borderId="0" xfId="0" applyFont="1" applyAlignment="1" quotePrefix="1">
      <alignment horizontal="center"/>
    </xf>
    <xf numFmtId="37" fontId="30" fillId="0" borderId="0" xfId="0" applyNumberFormat="1" applyFont="1" applyAlignment="1" applyProtection="1">
      <alignment horizontal="center"/>
      <protection/>
    </xf>
    <xf numFmtId="37" fontId="30" fillId="0" borderId="0" xfId="0" applyNumberFormat="1" applyFont="1" applyBorder="1" applyAlignment="1" applyProtection="1">
      <alignment horizontal="center"/>
      <protection/>
    </xf>
    <xf numFmtId="0" fontId="29" fillId="0" borderId="10" xfId="0" applyFont="1" applyBorder="1" applyAlignment="1">
      <alignment/>
    </xf>
    <xf numFmtId="6" fontId="29" fillId="0" borderId="13" xfId="0" applyNumberFormat="1" applyFont="1" applyBorder="1" applyAlignment="1">
      <alignment/>
    </xf>
    <xf numFmtId="6" fontId="29" fillId="0" borderId="14" xfId="0" applyNumberFormat="1" applyFont="1" applyBorder="1" applyAlignment="1">
      <alignment/>
    </xf>
    <xf numFmtId="6" fontId="29" fillId="0" borderId="15" xfId="42" applyNumberFormat="1" applyFont="1" applyBorder="1" applyAlignment="1">
      <alignment/>
    </xf>
    <xf numFmtId="6" fontId="29" fillId="0" borderId="15" xfId="0" applyNumberFormat="1" applyFont="1" applyBorder="1" applyAlignment="1">
      <alignment/>
    </xf>
    <xf numFmtId="6" fontId="29" fillId="0" borderId="13" xfId="42" applyNumberFormat="1" applyFont="1" applyBorder="1" applyAlignment="1">
      <alignment/>
    </xf>
    <xf numFmtId="6" fontId="29" fillId="0" borderId="14" xfId="42" applyNumberFormat="1" applyFont="1" applyBorder="1" applyAlignment="1">
      <alignment/>
    </xf>
    <xf numFmtId="6" fontId="29" fillId="0" borderId="0" xfId="42" applyNumberFormat="1" applyFont="1" applyBorder="1" applyAlignment="1">
      <alignment/>
    </xf>
    <xf numFmtId="0" fontId="29" fillId="0" borderId="11" xfId="0" applyFont="1" applyBorder="1" applyAlignment="1">
      <alignment/>
    </xf>
    <xf numFmtId="6" fontId="29" fillId="0" borderId="16" xfId="0" applyNumberFormat="1" applyFont="1" applyBorder="1" applyAlignment="1">
      <alignment/>
    </xf>
    <xf numFmtId="6" fontId="29" fillId="0" borderId="0" xfId="0" applyNumberFormat="1" applyFont="1" applyBorder="1" applyAlignment="1">
      <alignment/>
    </xf>
    <xf numFmtId="6" fontId="29" fillId="0" borderId="17" xfId="42" applyNumberFormat="1" applyFont="1" applyBorder="1" applyAlignment="1">
      <alignment/>
    </xf>
    <xf numFmtId="6" fontId="29" fillId="0" borderId="17" xfId="0" applyNumberFormat="1" applyFont="1" applyBorder="1" applyAlignment="1">
      <alignment/>
    </xf>
    <xf numFmtId="6" fontId="29" fillId="0" borderId="16" xfId="42" applyNumberFormat="1" applyFont="1" applyBorder="1" applyAlignment="1">
      <alignment/>
    </xf>
    <xf numFmtId="0" fontId="26" fillId="0" borderId="12" xfId="0" applyFont="1" applyBorder="1" applyAlignment="1">
      <alignment/>
    </xf>
    <xf numFmtId="6" fontId="26" fillId="0" borderId="18" xfId="44" applyNumberFormat="1" applyFont="1" applyBorder="1" applyAlignment="1">
      <alignment/>
    </xf>
    <xf numFmtId="6" fontId="26" fillId="0" borderId="19" xfId="44" applyNumberFormat="1" applyFont="1" applyBorder="1" applyAlignment="1">
      <alignment/>
    </xf>
    <xf numFmtId="6" fontId="26" fillId="0" borderId="20" xfId="44" applyNumberFormat="1" applyFont="1" applyBorder="1" applyAlignment="1">
      <alignment/>
    </xf>
    <xf numFmtId="6" fontId="26" fillId="0" borderId="18" xfId="0" applyNumberFormat="1" applyFont="1" applyBorder="1" applyAlignment="1">
      <alignment/>
    </xf>
    <xf numFmtId="6" fontId="26" fillId="0" borderId="20" xfId="0" applyNumberFormat="1" applyFont="1" applyBorder="1" applyAlignment="1">
      <alignment/>
    </xf>
    <xf numFmtId="6" fontId="26" fillId="21" borderId="0" xfId="0" applyNumberFormat="1" applyFont="1" applyFill="1" applyBorder="1" applyAlignment="1">
      <alignment/>
    </xf>
    <xf numFmtId="6" fontId="26" fillId="24" borderId="19" xfId="44" applyNumberFormat="1" applyFont="1" applyFill="1" applyBorder="1" applyAlignment="1">
      <alignment/>
    </xf>
    <xf numFmtId="6" fontId="26" fillId="0" borderId="0" xfId="44" applyNumberFormat="1" applyFont="1" applyBorder="1" applyAlignment="1">
      <alignment/>
    </xf>
    <xf numFmtId="0" fontId="29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fcexp9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PCSP%20Expenditures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Residual%20and%20PCSP%20To%20Waiver%20Payroll.xlsx" TargetMode="External" /><Relationship Id="rId2" Type="http://schemas.openxmlformats.org/officeDocument/2006/relationships/hyperlink" Target="file://C:\Documents%20and%20Settings\ecubanski\Local%20Settings\Temporary%20Internet%20Files\Content.Outlook\I3VWZKM5\FY%200809%20Residual%20and%20PCSP%20To%20Waiver%20Payroll.xlsx" TargetMode="External" /><Relationship Id="rId3" Type="http://schemas.openxmlformats.org/officeDocument/2006/relationships/hyperlink" Target="file://C:\Documents%20and%20Settings\ecubanski\Local%20Settings\Temporary%20Internet%20Files\Content.Outlook\I3VWZKM5\FY%200809%20IHSS%20PCSP%20Qtrly%20Tax%20Realign.xlsx" TargetMode="External" /><Relationship Id="rId4" Type="http://schemas.openxmlformats.org/officeDocument/2006/relationships/hyperlink" Target="file://C:\Documents%20and%20Settings\ecubanski\Local%20Settings\Temporary%20Internet%20Files\Content.Outlook\I3VWZKM5\FY%200809%20IHSS%20PCSP%20Co%20Share%20Realign.xlsx" TargetMode="External" /><Relationship Id="rId5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PCSP%20Expenditures.xlsx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Residual%20To%20Waiver%20SCIF,%20State,%20Co%20Contractor.xlsx" TargetMode="External" /><Relationship Id="rId2" Type="http://schemas.openxmlformats.org/officeDocument/2006/relationships/hyperlink" Target="file://C:\Documents%20and%20Settings\ecubanski\Local%20Settings\Temporary%20Internet%20Files\Content.Outlook\I3VWZKM5\FY%200809%20Residual%20To%20Waiver%20SCIF,%20State,%20Co%20Contractor.xlsx" TargetMode="External" /><Relationship Id="rId3" Type="http://schemas.openxmlformats.org/officeDocument/2006/relationships/hyperlink" Target="file://C:\Documents%20and%20Settings\ecubanski\Local%20Settings\Temporary%20Internet%20Files\Content.Outlook\I3VWZKM5\FY%200809%20State%20Level%20Contract%20Exp.xlsx" TargetMode="External" /><Relationship Id="rId4" Type="http://schemas.openxmlformats.org/officeDocument/2006/relationships/hyperlink" Target="file://C:\Documents%20and%20Settings\ecubanski\Local%20Settings\Temporary%20Internet%20Files\Content.Outlook\I3VWZKM5\FY%200809%20SCIF%20Contract%20Exp.xlsx" TargetMode="External" /><Relationship Id="rId5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IHSS%20Expenditures.xlsx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Public%20Authority.xls" TargetMode="External" /><Relationship Id="rId2" Type="http://schemas.openxmlformats.org/officeDocument/2006/relationships/hyperlink" Target="file://C:\Documents%20and%20Settings\ecubanski\Local%20Settings\Temporary%20Internet%20Files\Content.Outlook\I3VWZKM5\FY%200809%20Residual%20To%20Waiver%20SCIF,%20State,%20Co%20Contractor.xlsx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Contract%20Exp%200809.xlsx" TargetMode="External" /><Relationship Id="rId2" Type="http://schemas.openxmlformats.org/officeDocument/2006/relationships/hyperlink" Target="file://C:\Documents%20and%20Settings\ecubanski\Local%20Settings\Temporary%20Internet%20Files\Content.Outlook\I3VWZKM5\Contract%20Exp%200809.xlsx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PC%20108.xls" TargetMode="External" /><Relationship Id="rId2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PCSP%20Expenditures.xlsx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0"/>
  <sheetViews>
    <sheetView tabSelected="1" view="pageBreakPreview" zoomScale="90" zoomScaleSheetLayoutView="90" zoomScalePageLayoutView="0" workbookViewId="0" topLeftCell="A1">
      <selection activeCell="I22" sqref="I22"/>
    </sheetView>
  </sheetViews>
  <sheetFormatPr defaultColWidth="9.140625" defaultRowHeight="12.75"/>
  <cols>
    <col min="1" max="1" width="16.8515625" style="25" bestFit="1" customWidth="1"/>
    <col min="2" max="2" width="2.8515625" style="1" customWidth="1"/>
    <col min="3" max="3" width="20.28125" style="1" customWidth="1"/>
    <col min="4" max="4" width="19.8515625" style="1" bestFit="1" customWidth="1"/>
    <col min="5" max="5" width="18.00390625" style="1" bestFit="1" customWidth="1"/>
    <col min="6" max="6" width="22.00390625" style="1" bestFit="1" customWidth="1"/>
    <col min="7" max="7" width="22.28125" style="1" bestFit="1" customWidth="1"/>
    <col min="8" max="8" width="2.28125" style="1" customWidth="1"/>
    <col min="9" max="9" width="23.7109375" style="1" bestFit="1" customWidth="1"/>
    <col min="10" max="10" width="18.140625" style="3" bestFit="1" customWidth="1"/>
    <col min="11" max="11" width="17.28125" style="1" bestFit="1" customWidth="1"/>
    <col min="12" max="16384" width="9.140625" style="1" customWidth="1"/>
  </cols>
  <sheetData>
    <row r="1" spans="1:4" ht="13.5">
      <c r="A1" s="1"/>
      <c r="C1" s="2" t="s">
        <v>137</v>
      </c>
      <c r="D1" s="2"/>
    </row>
    <row r="2" spans="1:10" ht="14.25" thickBot="1">
      <c r="A2" s="2"/>
      <c r="J2" s="4"/>
    </row>
    <row r="3" spans="1:11" ht="13.5">
      <c r="A3" s="5"/>
      <c r="C3" s="6" t="s">
        <v>112</v>
      </c>
      <c r="D3" s="6" t="s">
        <v>79</v>
      </c>
      <c r="E3" s="7"/>
      <c r="F3" s="8" t="s">
        <v>80</v>
      </c>
      <c r="G3" s="6" t="s">
        <v>81</v>
      </c>
      <c r="H3" s="9"/>
      <c r="I3" s="10" t="s">
        <v>138</v>
      </c>
      <c r="J3" s="11" t="str">
        <f>C3</f>
        <v>FY 08-09</v>
      </c>
      <c r="K3" s="10"/>
    </row>
    <row r="4" spans="1:11" ht="13.5">
      <c r="A4" s="12"/>
      <c r="C4" s="13" t="s">
        <v>94</v>
      </c>
      <c r="D4" s="13" t="s">
        <v>94</v>
      </c>
      <c r="E4" s="13" t="s">
        <v>82</v>
      </c>
      <c r="F4" s="14" t="s">
        <v>83</v>
      </c>
      <c r="G4" s="13" t="s">
        <v>84</v>
      </c>
      <c r="H4" s="9"/>
      <c r="I4" s="13" t="s">
        <v>94</v>
      </c>
      <c r="J4" s="15" t="s">
        <v>94</v>
      </c>
      <c r="K4" s="16"/>
    </row>
    <row r="5" spans="1:11" ht="13.5">
      <c r="A5" s="17"/>
      <c r="C5" s="13" t="s">
        <v>87</v>
      </c>
      <c r="D5" s="13" t="s">
        <v>87</v>
      </c>
      <c r="E5" s="13" t="s">
        <v>85</v>
      </c>
      <c r="F5" s="14" t="s">
        <v>88</v>
      </c>
      <c r="G5" s="13" t="s">
        <v>89</v>
      </c>
      <c r="H5" s="9"/>
      <c r="I5" s="16" t="s">
        <v>86</v>
      </c>
      <c r="J5" s="18" t="s">
        <v>86</v>
      </c>
      <c r="K5" s="16"/>
    </row>
    <row r="6" spans="1:11" ht="14.25" thickBot="1">
      <c r="A6" s="19" t="s">
        <v>0</v>
      </c>
      <c r="C6" s="20" t="s">
        <v>91</v>
      </c>
      <c r="D6" s="20" t="s">
        <v>91</v>
      </c>
      <c r="E6" s="20" t="s">
        <v>91</v>
      </c>
      <c r="F6" s="21" t="s">
        <v>92</v>
      </c>
      <c r="G6" s="22">
        <v>0.35</v>
      </c>
      <c r="H6" s="9"/>
      <c r="I6" s="23" t="s">
        <v>90</v>
      </c>
      <c r="J6" s="24" t="s">
        <v>90</v>
      </c>
      <c r="K6" s="23" t="s">
        <v>77</v>
      </c>
    </row>
    <row r="7" ht="14.25" thickBot="1">
      <c r="I7" s="26" t="s">
        <v>97</v>
      </c>
    </row>
    <row r="8" spans="1:11" ht="13.5">
      <c r="A8" s="27" t="s">
        <v>1</v>
      </c>
      <c r="C8" s="28">
        <f>'SUMMARY PCSP'!D8</f>
        <v>82043058.96</v>
      </c>
      <c r="D8" s="29">
        <f>'SUMMARY PCSP'!H8</f>
        <v>71376302.72</v>
      </c>
      <c r="E8" s="29">
        <f>C8-D8</f>
        <v>10666756.239999995</v>
      </c>
      <c r="F8" s="30">
        <f>ROUND(E8/0.65,0)</f>
        <v>16410394</v>
      </c>
      <c r="G8" s="31">
        <v>0.35</v>
      </c>
      <c r="H8" s="32"/>
      <c r="I8" s="28">
        <f>ROUND(F8*G8,0)</f>
        <v>5743638</v>
      </c>
      <c r="J8" s="33">
        <v>4441298</v>
      </c>
      <c r="K8" s="34">
        <f>I8-J8</f>
        <v>1302340</v>
      </c>
    </row>
    <row r="9" spans="1:11" ht="13.5">
      <c r="A9" s="27" t="s">
        <v>2</v>
      </c>
      <c r="C9" s="35">
        <f>'SUMMARY PCSP'!D9</f>
        <v>53255.189999999995</v>
      </c>
      <c r="D9" s="36">
        <f>'SUMMARY PCSP'!H9</f>
        <v>30305.18</v>
      </c>
      <c r="E9" s="36">
        <f aca="true" t="shared" si="0" ref="E9:E65">C9-D9</f>
        <v>22950.009999999995</v>
      </c>
      <c r="F9" s="37">
        <f aca="true" t="shared" si="1" ref="F9:F65">ROUND(E9/0.65,0)</f>
        <v>35308</v>
      </c>
      <c r="G9" s="38">
        <v>0.35</v>
      </c>
      <c r="H9" s="32"/>
      <c r="I9" s="35">
        <f aca="true" t="shared" si="2" ref="I9:I65">ROUND(F9*G9,0)</f>
        <v>12358</v>
      </c>
      <c r="J9" s="39">
        <v>7223</v>
      </c>
      <c r="K9" s="40">
        <f aca="true" t="shared" si="3" ref="K9:K65">I9-J9</f>
        <v>5135</v>
      </c>
    </row>
    <row r="10" spans="1:11" ht="13.5">
      <c r="A10" s="27" t="s">
        <v>3</v>
      </c>
      <c r="C10" s="35">
        <f>'SUMMARY PCSP'!D10</f>
        <v>582601.26</v>
      </c>
      <c r="D10" s="36">
        <f>'SUMMARY PCSP'!H10</f>
        <v>610978.12</v>
      </c>
      <c r="E10" s="36">
        <f t="shared" si="0"/>
        <v>-28376.859999999986</v>
      </c>
      <c r="F10" s="37">
        <f t="shared" si="1"/>
        <v>-43657</v>
      </c>
      <c r="G10" s="38">
        <v>0.35</v>
      </c>
      <c r="H10" s="32"/>
      <c r="I10" s="35">
        <f t="shared" si="2"/>
        <v>-15280</v>
      </c>
      <c r="J10" s="39">
        <v>-2112</v>
      </c>
      <c r="K10" s="40">
        <f t="shared" si="3"/>
        <v>-13168</v>
      </c>
    </row>
    <row r="11" spans="1:11" ht="13.5">
      <c r="A11" s="27" t="s">
        <v>4</v>
      </c>
      <c r="C11" s="35">
        <f>'SUMMARY PCSP'!D11</f>
        <v>12050046.450000001</v>
      </c>
      <c r="D11" s="36">
        <f>'SUMMARY PCSP'!H11</f>
        <v>11731992.78</v>
      </c>
      <c r="E11" s="36">
        <f t="shared" si="0"/>
        <v>318053.6700000018</v>
      </c>
      <c r="F11" s="37">
        <f t="shared" si="1"/>
        <v>489313</v>
      </c>
      <c r="G11" s="38">
        <v>0.35</v>
      </c>
      <c r="H11" s="32"/>
      <c r="I11" s="35">
        <f t="shared" si="2"/>
        <v>171260</v>
      </c>
      <c r="J11" s="39">
        <v>599879</v>
      </c>
      <c r="K11" s="40">
        <f t="shared" si="3"/>
        <v>-428619</v>
      </c>
    </row>
    <row r="12" spans="1:11" ht="13.5">
      <c r="A12" s="27" t="s">
        <v>5</v>
      </c>
      <c r="C12" s="35">
        <f>'SUMMARY PCSP'!D12</f>
        <v>1186491.32</v>
      </c>
      <c r="D12" s="36">
        <f>'SUMMARY PCSP'!H12</f>
        <v>1058008.25</v>
      </c>
      <c r="E12" s="36">
        <f t="shared" si="0"/>
        <v>128483.07000000007</v>
      </c>
      <c r="F12" s="37">
        <f t="shared" si="1"/>
        <v>197666</v>
      </c>
      <c r="G12" s="38">
        <v>0.35</v>
      </c>
      <c r="H12" s="32"/>
      <c r="I12" s="35">
        <f t="shared" si="2"/>
        <v>69183</v>
      </c>
      <c r="J12" s="39">
        <v>65215</v>
      </c>
      <c r="K12" s="40">
        <f t="shared" si="3"/>
        <v>3968</v>
      </c>
    </row>
    <row r="13" spans="1:11" ht="13.5">
      <c r="A13" s="27" t="s">
        <v>6</v>
      </c>
      <c r="C13" s="35">
        <f>'SUMMARY PCSP'!D13</f>
        <v>346270.25000000006</v>
      </c>
      <c r="D13" s="36">
        <f>'SUMMARY PCSP'!H13</f>
        <v>413967.73999999993</v>
      </c>
      <c r="E13" s="36">
        <f t="shared" si="0"/>
        <v>-67697.48999999987</v>
      </c>
      <c r="F13" s="37">
        <f t="shared" si="1"/>
        <v>-104150</v>
      </c>
      <c r="G13" s="38">
        <v>0.35</v>
      </c>
      <c r="H13" s="32"/>
      <c r="I13" s="35">
        <f t="shared" si="2"/>
        <v>-36453</v>
      </c>
      <c r="J13" s="39">
        <v>-64358</v>
      </c>
      <c r="K13" s="40">
        <f t="shared" si="3"/>
        <v>27905</v>
      </c>
    </row>
    <row r="14" spans="1:11" ht="13.5">
      <c r="A14" s="27" t="s">
        <v>7</v>
      </c>
      <c r="C14" s="35">
        <f>'SUMMARY PCSP'!D14</f>
        <v>34988658.34</v>
      </c>
      <c r="D14" s="36">
        <f>'SUMMARY PCSP'!H14</f>
        <v>31053220.4</v>
      </c>
      <c r="E14" s="36">
        <f t="shared" si="0"/>
        <v>3935437.940000005</v>
      </c>
      <c r="F14" s="37">
        <f t="shared" si="1"/>
        <v>6054520</v>
      </c>
      <c r="G14" s="38">
        <v>0.35</v>
      </c>
      <c r="H14" s="32"/>
      <c r="I14" s="35">
        <f t="shared" si="2"/>
        <v>2119082</v>
      </c>
      <c r="J14" s="39">
        <v>1638358</v>
      </c>
      <c r="K14" s="40">
        <f t="shared" si="3"/>
        <v>480724</v>
      </c>
    </row>
    <row r="15" spans="1:11" ht="13.5">
      <c r="A15" s="27" t="s">
        <v>8</v>
      </c>
      <c r="C15" s="35">
        <f>'SUMMARY PCSP'!D15</f>
        <v>1458067.6700000002</v>
      </c>
      <c r="D15" s="36">
        <f>'SUMMARY PCSP'!H15</f>
        <v>1346387.7</v>
      </c>
      <c r="E15" s="36">
        <f t="shared" si="0"/>
        <v>111679.9700000002</v>
      </c>
      <c r="F15" s="37">
        <f t="shared" si="1"/>
        <v>171815</v>
      </c>
      <c r="G15" s="38">
        <v>0.35</v>
      </c>
      <c r="H15" s="32"/>
      <c r="I15" s="35">
        <f t="shared" si="2"/>
        <v>60135</v>
      </c>
      <c r="J15" s="39">
        <v>133564</v>
      </c>
      <c r="K15" s="40">
        <f t="shared" si="3"/>
        <v>-73429</v>
      </c>
    </row>
    <row r="16" spans="1:11" ht="13.5">
      <c r="A16" s="27" t="s">
        <v>9</v>
      </c>
      <c r="C16" s="35">
        <f>'SUMMARY PCSP'!D16</f>
        <v>3377374.73</v>
      </c>
      <c r="D16" s="36">
        <f>'SUMMARY PCSP'!H16</f>
        <v>3008452.96</v>
      </c>
      <c r="E16" s="36">
        <f t="shared" si="0"/>
        <v>368921.77</v>
      </c>
      <c r="F16" s="37">
        <f t="shared" si="1"/>
        <v>567572</v>
      </c>
      <c r="G16" s="38">
        <v>0.35</v>
      </c>
      <c r="H16" s="32"/>
      <c r="I16" s="35">
        <f t="shared" si="2"/>
        <v>198650</v>
      </c>
      <c r="J16" s="39">
        <v>250732</v>
      </c>
      <c r="K16" s="40">
        <f t="shared" si="3"/>
        <v>-52082</v>
      </c>
    </row>
    <row r="17" spans="1:11" ht="13.5">
      <c r="A17" s="27" t="s">
        <v>10</v>
      </c>
      <c r="C17" s="35">
        <f>'SUMMARY PCSP'!D17</f>
        <v>51779244.85</v>
      </c>
      <c r="D17" s="36">
        <f>'SUMMARY PCSP'!H17</f>
        <v>48962395.46</v>
      </c>
      <c r="E17" s="36">
        <f t="shared" si="0"/>
        <v>2816849.3900000006</v>
      </c>
      <c r="F17" s="37">
        <f t="shared" si="1"/>
        <v>4333614</v>
      </c>
      <c r="G17" s="38">
        <v>0.35</v>
      </c>
      <c r="H17" s="32"/>
      <c r="I17" s="35">
        <f t="shared" si="2"/>
        <v>1516765</v>
      </c>
      <c r="J17" s="39">
        <v>2400349</v>
      </c>
      <c r="K17" s="40">
        <f t="shared" si="3"/>
        <v>-883584</v>
      </c>
    </row>
    <row r="18" spans="1:11" ht="13.5">
      <c r="A18" s="27" t="s">
        <v>11</v>
      </c>
      <c r="C18" s="35">
        <f>'SUMMARY PCSP'!D18</f>
        <v>1494657.72</v>
      </c>
      <c r="D18" s="36">
        <f>'SUMMARY PCSP'!H18</f>
        <v>1416853.41</v>
      </c>
      <c r="E18" s="36">
        <f t="shared" si="0"/>
        <v>77804.31000000006</v>
      </c>
      <c r="F18" s="37">
        <f t="shared" si="1"/>
        <v>119699</v>
      </c>
      <c r="G18" s="38">
        <v>0.35</v>
      </c>
      <c r="H18" s="32"/>
      <c r="I18" s="35">
        <f t="shared" si="2"/>
        <v>41895</v>
      </c>
      <c r="J18" s="39">
        <v>124797</v>
      </c>
      <c r="K18" s="40">
        <f t="shared" si="3"/>
        <v>-82902</v>
      </c>
    </row>
    <row r="19" spans="1:11" ht="13.5">
      <c r="A19" s="27" t="s">
        <v>12</v>
      </c>
      <c r="C19" s="35">
        <f>'SUMMARY PCSP'!D19</f>
        <v>5268054.46</v>
      </c>
      <c r="D19" s="36">
        <f>'SUMMARY PCSP'!H19</f>
        <v>5029566.460000001</v>
      </c>
      <c r="E19" s="36">
        <f t="shared" si="0"/>
        <v>238487.99999999907</v>
      </c>
      <c r="F19" s="37">
        <f t="shared" si="1"/>
        <v>366905</v>
      </c>
      <c r="G19" s="38">
        <v>0.35</v>
      </c>
      <c r="H19" s="32"/>
      <c r="I19" s="35">
        <f t="shared" si="2"/>
        <v>128417</v>
      </c>
      <c r="J19" s="39">
        <v>212178</v>
      </c>
      <c r="K19" s="40">
        <f t="shared" si="3"/>
        <v>-83761</v>
      </c>
    </row>
    <row r="20" spans="1:11" ht="13.5">
      <c r="A20" s="27" t="s">
        <v>13</v>
      </c>
      <c r="C20" s="35">
        <f>'SUMMARY PCSP'!D20</f>
        <v>14000540.969999999</v>
      </c>
      <c r="D20" s="36">
        <f>'SUMMARY PCSP'!H20</f>
        <v>12046920.89</v>
      </c>
      <c r="E20" s="36">
        <f t="shared" si="0"/>
        <v>1953620.0799999982</v>
      </c>
      <c r="F20" s="37">
        <f t="shared" si="1"/>
        <v>3005569</v>
      </c>
      <c r="G20" s="38">
        <v>0.35</v>
      </c>
      <c r="H20" s="32"/>
      <c r="I20" s="35">
        <f t="shared" si="2"/>
        <v>1051949</v>
      </c>
      <c r="J20" s="39">
        <v>807296</v>
      </c>
      <c r="K20" s="40">
        <f t="shared" si="3"/>
        <v>244653</v>
      </c>
    </row>
    <row r="21" spans="1:11" ht="13.5">
      <c r="A21" s="27" t="s">
        <v>14</v>
      </c>
      <c r="C21" s="35">
        <f>'SUMMARY PCSP'!D21</f>
        <v>323546.72</v>
      </c>
      <c r="D21" s="36">
        <f>'SUMMARY PCSP'!H21</f>
        <v>367018.45</v>
      </c>
      <c r="E21" s="36">
        <f t="shared" si="0"/>
        <v>-43471.73000000004</v>
      </c>
      <c r="F21" s="37">
        <f t="shared" si="1"/>
        <v>-66880</v>
      </c>
      <c r="G21" s="38">
        <v>0.35</v>
      </c>
      <c r="H21" s="32"/>
      <c r="I21" s="35">
        <f t="shared" si="2"/>
        <v>-23408</v>
      </c>
      <c r="J21" s="39">
        <v>-8637</v>
      </c>
      <c r="K21" s="40">
        <f t="shared" si="3"/>
        <v>-14771</v>
      </c>
    </row>
    <row r="22" spans="1:11" ht="13.5">
      <c r="A22" s="27" t="s">
        <v>15</v>
      </c>
      <c r="C22" s="35">
        <f>'SUMMARY PCSP'!D22</f>
        <v>15886809.340000002</v>
      </c>
      <c r="D22" s="36">
        <f>'SUMMARY PCSP'!H22</f>
        <v>15785740.629999999</v>
      </c>
      <c r="E22" s="36">
        <f t="shared" si="0"/>
        <v>101068.71000000276</v>
      </c>
      <c r="F22" s="37">
        <f t="shared" si="1"/>
        <v>155490</v>
      </c>
      <c r="G22" s="38">
        <v>0.35</v>
      </c>
      <c r="H22" s="32"/>
      <c r="I22" s="35">
        <f t="shared" si="2"/>
        <v>54422</v>
      </c>
      <c r="J22" s="39">
        <v>585574</v>
      </c>
      <c r="K22" s="40">
        <f t="shared" si="3"/>
        <v>-531152</v>
      </c>
    </row>
    <row r="23" spans="1:11" ht="13.5">
      <c r="A23" s="27" t="s">
        <v>16</v>
      </c>
      <c r="C23" s="35">
        <f>'SUMMARY PCSP'!D23</f>
        <v>5525144.54</v>
      </c>
      <c r="D23" s="36">
        <f>'SUMMARY PCSP'!H23</f>
        <v>4983061.19</v>
      </c>
      <c r="E23" s="36">
        <f t="shared" si="0"/>
        <v>542083.3499999996</v>
      </c>
      <c r="F23" s="37">
        <f t="shared" si="1"/>
        <v>833974</v>
      </c>
      <c r="G23" s="38">
        <v>0.35</v>
      </c>
      <c r="H23" s="32"/>
      <c r="I23" s="35">
        <f t="shared" si="2"/>
        <v>291891</v>
      </c>
      <c r="J23" s="39">
        <v>220201</v>
      </c>
      <c r="K23" s="40">
        <f t="shared" si="3"/>
        <v>71690</v>
      </c>
    </row>
    <row r="24" spans="1:11" ht="13.5">
      <c r="A24" s="27" t="s">
        <v>17</v>
      </c>
      <c r="C24" s="35">
        <f>'SUMMARY PCSP'!D24</f>
        <v>7030654.08</v>
      </c>
      <c r="D24" s="36">
        <f>'SUMMARY PCSP'!H24</f>
        <v>5869102.2700000005</v>
      </c>
      <c r="E24" s="36">
        <f t="shared" si="0"/>
        <v>1161551.8099999996</v>
      </c>
      <c r="F24" s="37">
        <f t="shared" si="1"/>
        <v>1787003</v>
      </c>
      <c r="G24" s="38">
        <v>0.35</v>
      </c>
      <c r="H24" s="32"/>
      <c r="I24" s="35">
        <f t="shared" si="2"/>
        <v>625451</v>
      </c>
      <c r="J24" s="39">
        <v>422751</v>
      </c>
      <c r="K24" s="40">
        <f t="shared" si="3"/>
        <v>202700</v>
      </c>
    </row>
    <row r="25" spans="1:11" ht="13.5">
      <c r="A25" s="27" t="s">
        <v>18</v>
      </c>
      <c r="C25" s="35">
        <f>'SUMMARY PCSP'!D25</f>
        <v>774985.9400000001</v>
      </c>
      <c r="D25" s="36">
        <f>'SUMMARY PCSP'!H25</f>
        <v>856941.4199999999</v>
      </c>
      <c r="E25" s="36">
        <f t="shared" si="0"/>
        <v>-81955.47999999986</v>
      </c>
      <c r="F25" s="37">
        <f t="shared" si="1"/>
        <v>-126085</v>
      </c>
      <c r="G25" s="38">
        <v>0.35</v>
      </c>
      <c r="H25" s="32"/>
      <c r="I25" s="35">
        <f t="shared" si="2"/>
        <v>-44130</v>
      </c>
      <c r="J25" s="39">
        <v>72938</v>
      </c>
      <c r="K25" s="40">
        <f t="shared" si="3"/>
        <v>-117068</v>
      </c>
    </row>
    <row r="26" spans="1:11" ht="13.5">
      <c r="A26" s="27" t="s">
        <v>19</v>
      </c>
      <c r="C26" s="35">
        <f>'SUMMARY PCSP'!D26</f>
        <v>590412104.4000001</v>
      </c>
      <c r="D26" s="36">
        <f>'SUMMARY PCSP'!H26</f>
        <v>556315581.52</v>
      </c>
      <c r="E26" s="36">
        <f t="shared" si="0"/>
        <v>34096522.880000114</v>
      </c>
      <c r="F26" s="37">
        <f t="shared" si="1"/>
        <v>52456189</v>
      </c>
      <c r="G26" s="38">
        <v>0.35</v>
      </c>
      <c r="H26" s="32"/>
      <c r="I26" s="35">
        <f t="shared" si="2"/>
        <v>18359666</v>
      </c>
      <c r="J26" s="39">
        <v>32476302</v>
      </c>
      <c r="K26" s="40">
        <f t="shared" si="3"/>
        <v>-14116636</v>
      </c>
    </row>
    <row r="27" spans="1:11" ht="13.5">
      <c r="A27" s="27" t="s">
        <v>20</v>
      </c>
      <c r="C27" s="35">
        <f>'SUMMARY PCSP'!D27</f>
        <v>4567133.35</v>
      </c>
      <c r="D27" s="36">
        <f>'SUMMARY PCSP'!H27</f>
        <v>3630866.0399999996</v>
      </c>
      <c r="E27" s="36">
        <f t="shared" si="0"/>
        <v>936267.31</v>
      </c>
      <c r="F27" s="37">
        <f t="shared" si="1"/>
        <v>1440411</v>
      </c>
      <c r="G27" s="38">
        <v>0.35</v>
      </c>
      <c r="H27" s="32"/>
      <c r="I27" s="35">
        <f t="shared" si="2"/>
        <v>504144</v>
      </c>
      <c r="J27" s="39">
        <v>330219</v>
      </c>
      <c r="K27" s="40">
        <f t="shared" si="3"/>
        <v>173925</v>
      </c>
    </row>
    <row r="28" spans="1:11" ht="13.5">
      <c r="A28" s="27" t="s">
        <v>21</v>
      </c>
      <c r="C28" s="35">
        <f>'SUMMARY PCSP'!D28</f>
        <v>7832588.95</v>
      </c>
      <c r="D28" s="36">
        <f>'SUMMARY PCSP'!H28</f>
        <v>6956596.109999999</v>
      </c>
      <c r="E28" s="36">
        <f t="shared" si="0"/>
        <v>875992.8400000008</v>
      </c>
      <c r="F28" s="37">
        <f t="shared" si="1"/>
        <v>1347681</v>
      </c>
      <c r="G28" s="38">
        <v>0.35</v>
      </c>
      <c r="H28" s="32"/>
      <c r="I28" s="35">
        <f t="shared" si="2"/>
        <v>471688</v>
      </c>
      <c r="J28" s="39">
        <v>224201</v>
      </c>
      <c r="K28" s="40">
        <f t="shared" si="3"/>
        <v>247487</v>
      </c>
    </row>
    <row r="29" spans="1:11" ht="13.5">
      <c r="A29" s="27" t="s">
        <v>22</v>
      </c>
      <c r="C29" s="35">
        <f>'SUMMARY PCSP'!D29</f>
        <v>674135.0400000002</v>
      </c>
      <c r="D29" s="36">
        <f>'SUMMARY PCSP'!H29</f>
        <v>723337.8</v>
      </c>
      <c r="E29" s="36">
        <f t="shared" si="0"/>
        <v>-49202.75999999989</v>
      </c>
      <c r="F29" s="37">
        <f t="shared" si="1"/>
        <v>-75697</v>
      </c>
      <c r="G29" s="38">
        <v>0.35</v>
      </c>
      <c r="H29" s="32"/>
      <c r="I29" s="35">
        <f t="shared" si="2"/>
        <v>-26494</v>
      </c>
      <c r="J29" s="39">
        <v>6358</v>
      </c>
      <c r="K29" s="40">
        <f t="shared" si="3"/>
        <v>-32852</v>
      </c>
    </row>
    <row r="30" spans="1:11" ht="13.5">
      <c r="A30" s="27" t="s">
        <v>23</v>
      </c>
      <c r="C30" s="35">
        <f>'SUMMARY PCSP'!D30</f>
        <v>5555125.51</v>
      </c>
      <c r="D30" s="36">
        <f>'SUMMARY PCSP'!H30</f>
        <v>5148458.949999999</v>
      </c>
      <c r="E30" s="36">
        <f t="shared" si="0"/>
        <v>406666.5600000005</v>
      </c>
      <c r="F30" s="37">
        <f t="shared" si="1"/>
        <v>625641</v>
      </c>
      <c r="G30" s="38">
        <v>0.35</v>
      </c>
      <c r="H30" s="32"/>
      <c r="I30" s="35">
        <f t="shared" si="2"/>
        <v>218974</v>
      </c>
      <c r="J30" s="39">
        <v>285340</v>
      </c>
      <c r="K30" s="40">
        <f t="shared" si="3"/>
        <v>-66366</v>
      </c>
    </row>
    <row r="31" spans="1:11" ht="13.5">
      <c r="A31" s="27" t="s">
        <v>24</v>
      </c>
      <c r="C31" s="35">
        <f>'SUMMARY PCSP'!D31</f>
        <v>7287207.249999999</v>
      </c>
      <c r="D31" s="36">
        <f>'SUMMARY PCSP'!H31</f>
        <v>6568310.4</v>
      </c>
      <c r="E31" s="36">
        <f t="shared" si="0"/>
        <v>718896.8499999987</v>
      </c>
      <c r="F31" s="37">
        <f t="shared" si="1"/>
        <v>1105995</v>
      </c>
      <c r="G31" s="38">
        <v>0.35</v>
      </c>
      <c r="H31" s="32"/>
      <c r="I31" s="35">
        <f t="shared" si="2"/>
        <v>387098</v>
      </c>
      <c r="J31" s="39">
        <v>509548</v>
      </c>
      <c r="K31" s="40">
        <f t="shared" si="3"/>
        <v>-122450</v>
      </c>
    </row>
    <row r="32" spans="1:11" ht="13.5">
      <c r="A32" s="27" t="s">
        <v>25</v>
      </c>
      <c r="C32" s="35">
        <f>'SUMMARY PCSP'!D32</f>
        <v>375143.24000000005</v>
      </c>
      <c r="D32" s="36">
        <f>'SUMMARY PCSP'!H32</f>
        <v>348905.77999999997</v>
      </c>
      <c r="E32" s="36">
        <f t="shared" si="0"/>
        <v>26237.46000000008</v>
      </c>
      <c r="F32" s="37">
        <f t="shared" si="1"/>
        <v>40365</v>
      </c>
      <c r="G32" s="38">
        <v>0.35</v>
      </c>
      <c r="H32" s="32"/>
      <c r="I32" s="35">
        <f t="shared" si="2"/>
        <v>14128</v>
      </c>
      <c r="J32" s="39">
        <v>18700</v>
      </c>
      <c r="K32" s="40">
        <f t="shared" si="3"/>
        <v>-4572</v>
      </c>
    </row>
    <row r="33" spans="1:11" ht="13.5">
      <c r="A33" s="27" t="s">
        <v>26</v>
      </c>
      <c r="C33" s="35">
        <f>'SUMMARY PCSP'!D33</f>
        <v>172046.21</v>
      </c>
      <c r="D33" s="36">
        <f>'SUMMARY PCSP'!H33</f>
        <v>168839.86000000002</v>
      </c>
      <c r="E33" s="36">
        <f t="shared" si="0"/>
        <v>3206.3499999999767</v>
      </c>
      <c r="F33" s="37">
        <f t="shared" si="1"/>
        <v>4933</v>
      </c>
      <c r="G33" s="38">
        <v>0.35</v>
      </c>
      <c r="H33" s="32"/>
      <c r="I33" s="35">
        <f t="shared" si="2"/>
        <v>1727</v>
      </c>
      <c r="J33" s="39">
        <v>1532</v>
      </c>
      <c r="K33" s="40">
        <f t="shared" si="3"/>
        <v>195</v>
      </c>
    </row>
    <row r="34" spans="1:11" ht="13.5">
      <c r="A34" s="27" t="s">
        <v>27</v>
      </c>
      <c r="C34" s="35">
        <f>'SUMMARY PCSP'!D34</f>
        <v>14342424.23</v>
      </c>
      <c r="D34" s="36">
        <f>'SUMMARY PCSP'!H34</f>
        <v>13423654.41</v>
      </c>
      <c r="E34" s="36">
        <f t="shared" si="0"/>
        <v>918769.8200000003</v>
      </c>
      <c r="F34" s="37">
        <f t="shared" si="1"/>
        <v>1413492</v>
      </c>
      <c r="G34" s="38">
        <v>0.35</v>
      </c>
      <c r="H34" s="32"/>
      <c r="I34" s="35">
        <f t="shared" si="2"/>
        <v>494722</v>
      </c>
      <c r="J34" s="39">
        <v>631985</v>
      </c>
      <c r="K34" s="40">
        <f t="shared" si="3"/>
        <v>-137263</v>
      </c>
    </row>
    <row r="35" spans="1:11" ht="13.5">
      <c r="A35" s="27" t="s">
        <v>28</v>
      </c>
      <c r="C35" s="35">
        <f>'SUMMARY PCSP'!D35</f>
        <v>3941959.42</v>
      </c>
      <c r="D35" s="36">
        <f>'SUMMARY PCSP'!H35</f>
        <v>3317109.0300000003</v>
      </c>
      <c r="E35" s="36">
        <f t="shared" si="0"/>
        <v>624850.3899999997</v>
      </c>
      <c r="F35" s="37">
        <f t="shared" si="1"/>
        <v>961308</v>
      </c>
      <c r="G35" s="38">
        <v>0.35</v>
      </c>
      <c r="H35" s="32"/>
      <c r="I35" s="35">
        <f t="shared" si="2"/>
        <v>336458</v>
      </c>
      <c r="J35" s="39">
        <v>197802</v>
      </c>
      <c r="K35" s="40">
        <f t="shared" si="3"/>
        <v>138656</v>
      </c>
    </row>
    <row r="36" spans="1:11" ht="13.5">
      <c r="A36" s="27" t="s">
        <v>29</v>
      </c>
      <c r="C36" s="35">
        <f>'SUMMARY PCSP'!D36</f>
        <v>2617124.48</v>
      </c>
      <c r="D36" s="36">
        <f>'SUMMARY PCSP'!H36</f>
        <v>2564531.1</v>
      </c>
      <c r="E36" s="36">
        <f t="shared" si="0"/>
        <v>52593.37999999989</v>
      </c>
      <c r="F36" s="37">
        <f t="shared" si="1"/>
        <v>80913</v>
      </c>
      <c r="G36" s="38">
        <v>0.35</v>
      </c>
      <c r="H36" s="32"/>
      <c r="I36" s="35">
        <f t="shared" si="2"/>
        <v>28320</v>
      </c>
      <c r="J36" s="39">
        <v>165437</v>
      </c>
      <c r="K36" s="40">
        <f t="shared" si="3"/>
        <v>-137117</v>
      </c>
    </row>
    <row r="37" spans="1:11" ht="13.5">
      <c r="A37" s="27" t="s">
        <v>30</v>
      </c>
      <c r="C37" s="35">
        <f>'SUMMARY PCSP'!D37</f>
        <v>46714377.57000001</v>
      </c>
      <c r="D37" s="36">
        <f>'SUMMARY PCSP'!H37</f>
        <v>39577191.699999996</v>
      </c>
      <c r="E37" s="36">
        <f t="shared" si="0"/>
        <v>7137185.870000012</v>
      </c>
      <c r="F37" s="37">
        <f t="shared" si="1"/>
        <v>10980286</v>
      </c>
      <c r="G37" s="38">
        <v>0.35</v>
      </c>
      <c r="H37" s="32"/>
      <c r="I37" s="35">
        <f t="shared" si="2"/>
        <v>3843100</v>
      </c>
      <c r="J37" s="39">
        <v>2663316</v>
      </c>
      <c r="K37" s="40">
        <f t="shared" si="3"/>
        <v>1179784</v>
      </c>
    </row>
    <row r="38" spans="1:11" ht="13.5">
      <c r="A38" s="27" t="s">
        <v>31</v>
      </c>
      <c r="C38" s="35">
        <f>'SUMMARY PCSP'!D38</f>
        <v>8422325.91</v>
      </c>
      <c r="D38" s="36">
        <f>'SUMMARY PCSP'!H38</f>
        <v>7590223.61</v>
      </c>
      <c r="E38" s="36">
        <f t="shared" si="0"/>
        <v>832102.2999999998</v>
      </c>
      <c r="F38" s="37">
        <f t="shared" si="1"/>
        <v>1280157</v>
      </c>
      <c r="G38" s="38">
        <v>0.35</v>
      </c>
      <c r="H38" s="32"/>
      <c r="I38" s="35">
        <f t="shared" si="2"/>
        <v>448055</v>
      </c>
      <c r="J38" s="39">
        <v>624706</v>
      </c>
      <c r="K38" s="40">
        <f t="shared" si="3"/>
        <v>-176651</v>
      </c>
    </row>
    <row r="39" spans="1:11" ht="13.5">
      <c r="A39" s="27" t="s">
        <v>32</v>
      </c>
      <c r="C39" s="35">
        <f>'SUMMARY PCSP'!D39</f>
        <v>710361.5299999999</v>
      </c>
      <c r="D39" s="36">
        <f>'SUMMARY PCSP'!H39</f>
        <v>590403.32</v>
      </c>
      <c r="E39" s="36">
        <f t="shared" si="0"/>
        <v>119958.20999999996</v>
      </c>
      <c r="F39" s="37">
        <f t="shared" si="1"/>
        <v>184551</v>
      </c>
      <c r="G39" s="38">
        <v>0.35</v>
      </c>
      <c r="H39" s="32"/>
      <c r="I39" s="35">
        <f t="shared" si="2"/>
        <v>64593</v>
      </c>
      <c r="J39" s="39">
        <v>-2954</v>
      </c>
      <c r="K39" s="40">
        <f t="shared" si="3"/>
        <v>67547</v>
      </c>
    </row>
    <row r="40" spans="1:11" ht="13.5">
      <c r="A40" s="27" t="s">
        <v>33</v>
      </c>
      <c r="C40" s="35">
        <f>'SUMMARY PCSP'!D40</f>
        <v>64720724.400000006</v>
      </c>
      <c r="D40" s="36">
        <f>'SUMMARY PCSP'!H40</f>
        <v>56445064.839999996</v>
      </c>
      <c r="E40" s="36">
        <f t="shared" si="0"/>
        <v>8275659.56000001</v>
      </c>
      <c r="F40" s="37">
        <f t="shared" si="1"/>
        <v>12731784</v>
      </c>
      <c r="G40" s="38">
        <v>0.35</v>
      </c>
      <c r="H40" s="32"/>
      <c r="I40" s="35">
        <f t="shared" si="2"/>
        <v>4456124</v>
      </c>
      <c r="J40" s="39">
        <v>4620729</v>
      </c>
      <c r="K40" s="40">
        <f t="shared" si="3"/>
        <v>-164605</v>
      </c>
    </row>
    <row r="41" spans="1:11" ht="13.5">
      <c r="A41" s="27" t="s">
        <v>34</v>
      </c>
      <c r="C41" s="35">
        <f>'SUMMARY PCSP'!D41</f>
        <v>100808012.76</v>
      </c>
      <c r="D41" s="36">
        <f>'SUMMARY PCSP'!H41</f>
        <v>95244093.73</v>
      </c>
      <c r="E41" s="36">
        <f t="shared" si="0"/>
        <v>5563919.030000001</v>
      </c>
      <c r="F41" s="37">
        <f t="shared" si="1"/>
        <v>8559875</v>
      </c>
      <c r="G41" s="38">
        <v>0.35</v>
      </c>
      <c r="H41" s="32"/>
      <c r="I41" s="35">
        <f t="shared" si="2"/>
        <v>2995956</v>
      </c>
      <c r="J41" s="39">
        <v>6224903</v>
      </c>
      <c r="K41" s="40">
        <f t="shared" si="3"/>
        <v>-3228947</v>
      </c>
    </row>
    <row r="42" spans="1:11" ht="13.5">
      <c r="A42" s="27" t="s">
        <v>35</v>
      </c>
      <c r="C42" s="35">
        <f>'SUMMARY PCSP'!D42</f>
        <v>1632207.45</v>
      </c>
      <c r="D42" s="36">
        <f>'SUMMARY PCSP'!H42</f>
        <v>1477885.64</v>
      </c>
      <c r="E42" s="36">
        <f t="shared" si="0"/>
        <v>154321.81000000006</v>
      </c>
      <c r="F42" s="37">
        <f t="shared" si="1"/>
        <v>237418</v>
      </c>
      <c r="G42" s="38">
        <v>0.35</v>
      </c>
      <c r="H42" s="32"/>
      <c r="I42" s="35">
        <f t="shared" si="2"/>
        <v>83096</v>
      </c>
      <c r="J42" s="39">
        <v>139539</v>
      </c>
      <c r="K42" s="40">
        <f t="shared" si="3"/>
        <v>-56443</v>
      </c>
    </row>
    <row r="43" spans="1:11" ht="13.5">
      <c r="A43" s="27" t="s">
        <v>36</v>
      </c>
      <c r="C43" s="35">
        <f>'SUMMARY PCSP'!D43</f>
        <v>68268175.27</v>
      </c>
      <c r="D43" s="36">
        <f>'SUMMARY PCSP'!H43</f>
        <v>61623554.51</v>
      </c>
      <c r="E43" s="36">
        <f t="shared" si="0"/>
        <v>6644620.759999998</v>
      </c>
      <c r="F43" s="37">
        <f t="shared" si="1"/>
        <v>10222493</v>
      </c>
      <c r="G43" s="38">
        <v>0.35</v>
      </c>
      <c r="H43" s="32"/>
      <c r="I43" s="35">
        <f t="shared" si="2"/>
        <v>3577873</v>
      </c>
      <c r="J43" s="39">
        <v>3515308</v>
      </c>
      <c r="K43" s="40">
        <f t="shared" si="3"/>
        <v>62565</v>
      </c>
    </row>
    <row r="44" spans="1:11" ht="13.5">
      <c r="A44" s="27" t="s">
        <v>37</v>
      </c>
      <c r="C44" s="35">
        <f>'SUMMARY PCSP'!D44</f>
        <v>80388485.47</v>
      </c>
      <c r="D44" s="36">
        <f>'SUMMARY PCSP'!H44</f>
        <v>76518942.46</v>
      </c>
      <c r="E44" s="36">
        <f t="shared" si="0"/>
        <v>3869543.0100000054</v>
      </c>
      <c r="F44" s="37">
        <f t="shared" si="1"/>
        <v>5953143</v>
      </c>
      <c r="G44" s="38">
        <v>0.35</v>
      </c>
      <c r="H44" s="32"/>
      <c r="I44" s="35">
        <f t="shared" si="2"/>
        <v>2083600</v>
      </c>
      <c r="J44" s="39">
        <v>5098034</v>
      </c>
      <c r="K44" s="40">
        <f t="shared" si="3"/>
        <v>-3014434</v>
      </c>
    </row>
    <row r="45" spans="1:11" ht="13.5">
      <c r="A45" s="27" t="s">
        <v>38</v>
      </c>
      <c r="C45" s="35">
        <f>'SUMMARY PCSP'!D45</f>
        <v>92461238.96</v>
      </c>
      <c r="D45" s="36">
        <f>'SUMMARY PCSP'!H45</f>
        <v>85321333.91999999</v>
      </c>
      <c r="E45" s="36">
        <f t="shared" si="0"/>
        <v>7139905.040000007</v>
      </c>
      <c r="F45" s="37">
        <f t="shared" si="1"/>
        <v>10984469</v>
      </c>
      <c r="G45" s="38">
        <v>0.35</v>
      </c>
      <c r="H45" s="32"/>
      <c r="I45" s="35">
        <f t="shared" si="2"/>
        <v>3844564</v>
      </c>
      <c r="J45" s="39">
        <v>7869296</v>
      </c>
      <c r="K45" s="40">
        <f t="shared" si="3"/>
        <v>-4024732</v>
      </c>
    </row>
    <row r="46" spans="1:11" ht="13.5">
      <c r="A46" s="27" t="s">
        <v>39</v>
      </c>
      <c r="C46" s="35">
        <f>'SUMMARY PCSP'!D46</f>
        <v>22773537.81</v>
      </c>
      <c r="D46" s="36">
        <f>'SUMMARY PCSP'!H46</f>
        <v>23465952.429999996</v>
      </c>
      <c r="E46" s="36">
        <f t="shared" si="0"/>
        <v>-692414.6199999973</v>
      </c>
      <c r="F46" s="37">
        <f t="shared" si="1"/>
        <v>-1065253</v>
      </c>
      <c r="G46" s="38">
        <v>0.35</v>
      </c>
      <c r="H46" s="32"/>
      <c r="I46" s="35">
        <f t="shared" si="2"/>
        <v>-372839</v>
      </c>
      <c r="J46" s="39">
        <v>1932250</v>
      </c>
      <c r="K46" s="40">
        <f t="shared" si="3"/>
        <v>-2305089</v>
      </c>
    </row>
    <row r="47" spans="1:11" ht="13.5">
      <c r="A47" s="27" t="s">
        <v>40</v>
      </c>
      <c r="C47" s="35">
        <f>'SUMMARY PCSP'!D47</f>
        <v>6754701.73</v>
      </c>
      <c r="D47" s="36">
        <f>'SUMMARY PCSP'!H47</f>
        <v>6333932.9399999995</v>
      </c>
      <c r="E47" s="36">
        <f t="shared" si="0"/>
        <v>420768.79000000097</v>
      </c>
      <c r="F47" s="37">
        <f t="shared" si="1"/>
        <v>647337</v>
      </c>
      <c r="G47" s="38">
        <v>0.35</v>
      </c>
      <c r="H47" s="32"/>
      <c r="I47" s="35">
        <f t="shared" si="2"/>
        <v>226568</v>
      </c>
      <c r="J47" s="39">
        <v>780284</v>
      </c>
      <c r="K47" s="40">
        <f t="shared" si="3"/>
        <v>-553716</v>
      </c>
    </row>
    <row r="48" spans="1:11" ht="13.5">
      <c r="A48" s="27" t="s">
        <v>41</v>
      </c>
      <c r="C48" s="35">
        <f>'SUMMARY PCSP'!D48</f>
        <v>17071538.09</v>
      </c>
      <c r="D48" s="36">
        <f>'SUMMARY PCSP'!H48</f>
        <v>15414967.44</v>
      </c>
      <c r="E48" s="36">
        <f t="shared" si="0"/>
        <v>1656570.6500000004</v>
      </c>
      <c r="F48" s="37">
        <f t="shared" si="1"/>
        <v>2548570</v>
      </c>
      <c r="G48" s="38">
        <v>0.35</v>
      </c>
      <c r="H48" s="32"/>
      <c r="I48" s="35">
        <f t="shared" si="2"/>
        <v>892000</v>
      </c>
      <c r="J48" s="39">
        <v>1343708</v>
      </c>
      <c r="K48" s="40">
        <f t="shared" si="3"/>
        <v>-451708</v>
      </c>
    </row>
    <row r="49" spans="1:11" ht="13.5">
      <c r="A49" s="27" t="s">
        <v>42</v>
      </c>
      <c r="C49" s="35">
        <f>'SUMMARY PCSP'!D49</f>
        <v>10476650.469999999</v>
      </c>
      <c r="D49" s="36">
        <f>'SUMMARY PCSP'!H49</f>
        <v>9570570.600000001</v>
      </c>
      <c r="E49" s="36">
        <f t="shared" si="0"/>
        <v>906079.8699999973</v>
      </c>
      <c r="F49" s="37">
        <f t="shared" si="1"/>
        <v>1393969</v>
      </c>
      <c r="G49" s="38">
        <v>0.35</v>
      </c>
      <c r="H49" s="32"/>
      <c r="I49" s="35">
        <f t="shared" si="2"/>
        <v>487889</v>
      </c>
      <c r="J49" s="39">
        <v>477588</v>
      </c>
      <c r="K49" s="40">
        <f t="shared" si="3"/>
        <v>10301</v>
      </c>
    </row>
    <row r="50" spans="1:11" ht="13.5">
      <c r="A50" s="27" t="s">
        <v>43</v>
      </c>
      <c r="C50" s="35">
        <f>'SUMMARY PCSP'!D50</f>
        <v>70216371.80999999</v>
      </c>
      <c r="D50" s="36">
        <f>'SUMMARY PCSP'!H50</f>
        <v>63653145.31</v>
      </c>
      <c r="E50" s="36">
        <f t="shared" si="0"/>
        <v>6563226.499999985</v>
      </c>
      <c r="F50" s="37">
        <f t="shared" si="1"/>
        <v>10097272</v>
      </c>
      <c r="G50" s="38">
        <v>0.35</v>
      </c>
      <c r="H50" s="32"/>
      <c r="I50" s="35">
        <f t="shared" si="2"/>
        <v>3534045</v>
      </c>
      <c r="J50" s="39">
        <v>6610942</v>
      </c>
      <c r="K50" s="40">
        <f t="shared" si="3"/>
        <v>-3076897</v>
      </c>
    </row>
    <row r="51" spans="1:11" ht="13.5">
      <c r="A51" s="27" t="s">
        <v>44</v>
      </c>
      <c r="C51" s="35">
        <f>'SUMMARY PCSP'!D51</f>
        <v>9742321.87</v>
      </c>
      <c r="D51" s="36">
        <f>'SUMMARY PCSP'!H51</f>
        <v>8357479.340000001</v>
      </c>
      <c r="E51" s="36">
        <f t="shared" si="0"/>
        <v>1384842.5299999984</v>
      </c>
      <c r="F51" s="37">
        <f t="shared" si="1"/>
        <v>2130527</v>
      </c>
      <c r="G51" s="38">
        <v>0.35</v>
      </c>
      <c r="H51" s="32"/>
      <c r="I51" s="35">
        <f t="shared" si="2"/>
        <v>745684</v>
      </c>
      <c r="J51" s="39">
        <v>743121</v>
      </c>
      <c r="K51" s="40">
        <f t="shared" si="3"/>
        <v>2563</v>
      </c>
    </row>
    <row r="52" spans="1:11" ht="13.5">
      <c r="A52" s="27" t="s">
        <v>45</v>
      </c>
      <c r="C52" s="35">
        <f>'SUMMARY PCSP'!D52</f>
        <v>8347194.989999999</v>
      </c>
      <c r="D52" s="36">
        <f>'SUMMARY PCSP'!H52</f>
        <v>7363648.82</v>
      </c>
      <c r="E52" s="36">
        <f t="shared" si="0"/>
        <v>983546.169999999</v>
      </c>
      <c r="F52" s="37">
        <f t="shared" si="1"/>
        <v>1513148</v>
      </c>
      <c r="G52" s="38">
        <v>0.35</v>
      </c>
      <c r="H52" s="32"/>
      <c r="I52" s="35">
        <f t="shared" si="2"/>
        <v>529602</v>
      </c>
      <c r="J52" s="39">
        <v>431442</v>
      </c>
      <c r="K52" s="40">
        <f t="shared" si="3"/>
        <v>98160</v>
      </c>
    </row>
    <row r="53" spans="1:11" ht="13.5">
      <c r="A53" s="27" t="s">
        <v>46</v>
      </c>
      <c r="C53" s="35">
        <f>'SUMMARY PCSP'!D53</f>
        <v>88317.92000000001</v>
      </c>
      <c r="D53" s="36">
        <f>'SUMMARY PCSP'!H53</f>
        <v>106123.25000000001</v>
      </c>
      <c r="E53" s="36">
        <f t="shared" si="0"/>
        <v>-17805.33</v>
      </c>
      <c r="F53" s="37">
        <f t="shared" si="1"/>
        <v>-27393</v>
      </c>
      <c r="G53" s="38">
        <v>0.35</v>
      </c>
      <c r="H53" s="32"/>
      <c r="I53" s="35">
        <f t="shared" si="2"/>
        <v>-9588</v>
      </c>
      <c r="J53" s="39">
        <v>7556</v>
      </c>
      <c r="K53" s="40">
        <f t="shared" si="3"/>
        <v>-17144</v>
      </c>
    </row>
    <row r="54" spans="1:11" ht="13.5">
      <c r="A54" s="27" t="s">
        <v>47</v>
      </c>
      <c r="C54" s="35">
        <f>'SUMMARY PCSP'!D54</f>
        <v>1254524.12</v>
      </c>
      <c r="D54" s="36">
        <f>'SUMMARY PCSP'!H54</f>
        <v>1128809.22</v>
      </c>
      <c r="E54" s="36">
        <f t="shared" si="0"/>
        <v>125714.90000000014</v>
      </c>
      <c r="F54" s="37">
        <f t="shared" si="1"/>
        <v>193408</v>
      </c>
      <c r="G54" s="38">
        <v>0.35</v>
      </c>
      <c r="H54" s="32"/>
      <c r="I54" s="35">
        <f t="shared" si="2"/>
        <v>67693</v>
      </c>
      <c r="J54" s="39">
        <v>80827</v>
      </c>
      <c r="K54" s="40">
        <f t="shared" si="3"/>
        <v>-13134</v>
      </c>
    </row>
    <row r="55" spans="1:11" ht="13.5">
      <c r="A55" s="27" t="s">
        <v>48</v>
      </c>
      <c r="C55" s="35">
        <f>'SUMMARY PCSP'!D55</f>
        <v>15244226.43</v>
      </c>
      <c r="D55" s="36">
        <f>'SUMMARY PCSP'!H55</f>
        <v>13851083.11</v>
      </c>
      <c r="E55" s="36">
        <f t="shared" si="0"/>
        <v>1393143.3200000003</v>
      </c>
      <c r="F55" s="37">
        <f t="shared" si="1"/>
        <v>2143297</v>
      </c>
      <c r="G55" s="38">
        <v>0.35</v>
      </c>
      <c r="H55" s="32"/>
      <c r="I55" s="35">
        <f t="shared" si="2"/>
        <v>750154</v>
      </c>
      <c r="J55" s="39">
        <v>619448</v>
      </c>
      <c r="K55" s="40">
        <f t="shared" si="3"/>
        <v>130706</v>
      </c>
    </row>
    <row r="56" spans="1:11" ht="13.5">
      <c r="A56" s="27" t="s">
        <v>49</v>
      </c>
      <c r="C56" s="35">
        <f>'SUMMARY PCSP'!D56</f>
        <v>23125399.830000002</v>
      </c>
      <c r="D56" s="36">
        <f>'SUMMARY PCSP'!H56</f>
        <v>20305467.939999998</v>
      </c>
      <c r="E56" s="36">
        <f t="shared" si="0"/>
        <v>2819931.8900000043</v>
      </c>
      <c r="F56" s="37">
        <f t="shared" si="1"/>
        <v>4338357</v>
      </c>
      <c r="G56" s="38">
        <v>0.35</v>
      </c>
      <c r="H56" s="32"/>
      <c r="I56" s="35">
        <f t="shared" si="2"/>
        <v>1518425</v>
      </c>
      <c r="J56" s="39">
        <v>1142903</v>
      </c>
      <c r="K56" s="40">
        <f t="shared" si="3"/>
        <v>375522</v>
      </c>
    </row>
    <row r="57" spans="1:11" ht="13.5">
      <c r="A57" s="27" t="s">
        <v>64</v>
      </c>
      <c r="C57" s="35">
        <f>'SUMMARY PCSP'!D57</f>
        <v>17864014.05</v>
      </c>
      <c r="D57" s="36">
        <f>'SUMMARY PCSP'!H57</f>
        <v>16362044.379999999</v>
      </c>
      <c r="E57" s="36">
        <f t="shared" si="0"/>
        <v>1501969.6700000018</v>
      </c>
      <c r="F57" s="37">
        <f t="shared" si="1"/>
        <v>2310723</v>
      </c>
      <c r="G57" s="38">
        <v>0.35</v>
      </c>
      <c r="H57" s="32"/>
      <c r="I57" s="35">
        <f t="shared" si="2"/>
        <v>808753</v>
      </c>
      <c r="J57" s="39">
        <v>1112939</v>
      </c>
      <c r="K57" s="40">
        <f t="shared" si="3"/>
        <v>-304186</v>
      </c>
    </row>
    <row r="58" spans="1:11" ht="13.5">
      <c r="A58" s="27" t="s">
        <v>51</v>
      </c>
      <c r="C58" s="35">
        <f>'SUMMARY PCSP'!D58</f>
        <v>2682091.25</v>
      </c>
      <c r="D58" s="36">
        <f>'SUMMARY PCSP'!H58</f>
        <v>2472024.37</v>
      </c>
      <c r="E58" s="36">
        <f t="shared" si="0"/>
        <v>210066.8799999999</v>
      </c>
      <c r="F58" s="37">
        <f t="shared" si="1"/>
        <v>323180</v>
      </c>
      <c r="G58" s="38">
        <v>0.35</v>
      </c>
      <c r="H58" s="32"/>
      <c r="I58" s="35">
        <f t="shared" si="2"/>
        <v>113113</v>
      </c>
      <c r="J58" s="39">
        <v>106378</v>
      </c>
      <c r="K58" s="40">
        <f t="shared" si="3"/>
        <v>6735</v>
      </c>
    </row>
    <row r="59" spans="1:11" ht="13.5">
      <c r="A59" s="27" t="s">
        <v>52</v>
      </c>
      <c r="C59" s="35">
        <f>'SUMMARY PCSP'!D59</f>
        <v>2736622.4000000004</v>
      </c>
      <c r="D59" s="36">
        <f>'SUMMARY PCSP'!H59</f>
        <v>2592787.03</v>
      </c>
      <c r="E59" s="36">
        <f t="shared" si="0"/>
        <v>143835.37000000058</v>
      </c>
      <c r="F59" s="37">
        <f t="shared" si="1"/>
        <v>221285</v>
      </c>
      <c r="G59" s="38">
        <v>0.35</v>
      </c>
      <c r="H59" s="32"/>
      <c r="I59" s="35">
        <f t="shared" si="2"/>
        <v>77450</v>
      </c>
      <c r="J59" s="39">
        <v>136632</v>
      </c>
      <c r="K59" s="40">
        <f t="shared" si="3"/>
        <v>-59182</v>
      </c>
    </row>
    <row r="60" spans="1:11" ht="13.5">
      <c r="A60" s="27" t="s">
        <v>53</v>
      </c>
      <c r="C60" s="35">
        <f>'SUMMARY PCSP'!D60</f>
        <v>366457.29</v>
      </c>
      <c r="D60" s="36">
        <f>'SUMMARY PCSP'!H60</f>
        <v>378662.56999999995</v>
      </c>
      <c r="E60" s="36">
        <f t="shared" si="0"/>
        <v>-12205.27999999997</v>
      </c>
      <c r="F60" s="37">
        <f t="shared" si="1"/>
        <v>-18777</v>
      </c>
      <c r="G60" s="38">
        <v>0.35</v>
      </c>
      <c r="H60" s="32"/>
      <c r="I60" s="35">
        <f t="shared" si="2"/>
        <v>-6572</v>
      </c>
      <c r="J60" s="39">
        <v>-13345</v>
      </c>
      <c r="K60" s="40">
        <f t="shared" si="3"/>
        <v>6773</v>
      </c>
    </row>
    <row r="61" spans="1:11" ht="13.5">
      <c r="A61" s="27" t="s">
        <v>54</v>
      </c>
      <c r="C61" s="35">
        <f>'SUMMARY PCSP'!D61</f>
        <v>7394567.6</v>
      </c>
      <c r="D61" s="36">
        <f>'SUMMARY PCSP'!H61</f>
        <v>6449150.449999999</v>
      </c>
      <c r="E61" s="36">
        <f t="shared" si="0"/>
        <v>945417.1500000004</v>
      </c>
      <c r="F61" s="37">
        <f t="shared" si="1"/>
        <v>1454488</v>
      </c>
      <c r="G61" s="38">
        <v>0.35</v>
      </c>
      <c r="H61" s="32"/>
      <c r="I61" s="35">
        <f t="shared" si="2"/>
        <v>509071</v>
      </c>
      <c r="J61" s="39">
        <v>520001</v>
      </c>
      <c r="K61" s="40">
        <f t="shared" si="3"/>
        <v>-10930</v>
      </c>
    </row>
    <row r="62" spans="1:11" ht="13.5">
      <c r="A62" s="27" t="s">
        <v>55</v>
      </c>
      <c r="C62" s="35">
        <f>'SUMMARY PCSP'!D62</f>
        <v>572051.51</v>
      </c>
      <c r="D62" s="36">
        <f>'SUMMARY PCSP'!H62</f>
        <v>509143.13</v>
      </c>
      <c r="E62" s="36">
        <f t="shared" si="0"/>
        <v>62908.380000000005</v>
      </c>
      <c r="F62" s="37">
        <f t="shared" si="1"/>
        <v>96782</v>
      </c>
      <c r="G62" s="38">
        <v>0.35</v>
      </c>
      <c r="H62" s="32"/>
      <c r="I62" s="35">
        <f t="shared" si="2"/>
        <v>33874</v>
      </c>
      <c r="J62" s="39">
        <v>39743</v>
      </c>
      <c r="K62" s="40">
        <f t="shared" si="3"/>
        <v>-5869</v>
      </c>
    </row>
    <row r="63" spans="1:11" ht="13.5">
      <c r="A63" s="27" t="s">
        <v>56</v>
      </c>
      <c r="C63" s="35">
        <f>'SUMMARY PCSP'!D63</f>
        <v>12196792.17</v>
      </c>
      <c r="D63" s="36">
        <f>'SUMMARY PCSP'!H63</f>
        <v>11249170.100000001</v>
      </c>
      <c r="E63" s="36">
        <f t="shared" si="0"/>
        <v>947622.0699999984</v>
      </c>
      <c r="F63" s="37">
        <f t="shared" si="1"/>
        <v>1457880</v>
      </c>
      <c r="G63" s="38">
        <v>0.35</v>
      </c>
      <c r="H63" s="32"/>
      <c r="I63" s="35">
        <f t="shared" si="2"/>
        <v>510258</v>
      </c>
      <c r="J63" s="39">
        <v>934534</v>
      </c>
      <c r="K63" s="40">
        <f t="shared" si="3"/>
        <v>-424276</v>
      </c>
    </row>
    <row r="64" spans="1:11" ht="13.5">
      <c r="A64" s="27" t="s">
        <v>57</v>
      </c>
      <c r="C64" s="35">
        <f>'SUMMARY PCSP'!D64</f>
        <v>7624079.1899999995</v>
      </c>
      <c r="D64" s="36">
        <f>'SUMMARY PCSP'!H64</f>
        <v>6646255.66</v>
      </c>
      <c r="E64" s="36">
        <f t="shared" si="0"/>
        <v>977823.5299999993</v>
      </c>
      <c r="F64" s="37">
        <f t="shared" si="1"/>
        <v>1504344</v>
      </c>
      <c r="G64" s="38">
        <v>0.35</v>
      </c>
      <c r="H64" s="32"/>
      <c r="I64" s="35">
        <f t="shared" si="2"/>
        <v>526520</v>
      </c>
      <c r="J64" s="39">
        <v>518934</v>
      </c>
      <c r="K64" s="40">
        <f t="shared" si="3"/>
        <v>7586</v>
      </c>
    </row>
    <row r="65" spans="1:11" ht="13.5">
      <c r="A65" s="27" t="s">
        <v>58</v>
      </c>
      <c r="C65" s="35">
        <f>'SUMMARY PCSP'!D65</f>
        <v>2732869.8800000004</v>
      </c>
      <c r="D65" s="36">
        <f>'SUMMARY PCSP'!H65</f>
        <v>2380957.78</v>
      </c>
      <c r="E65" s="36">
        <f t="shared" si="0"/>
        <v>351912.10000000056</v>
      </c>
      <c r="F65" s="37">
        <f t="shared" si="1"/>
        <v>541403</v>
      </c>
      <c r="G65" s="38">
        <v>0.35</v>
      </c>
      <c r="H65" s="32"/>
      <c r="I65" s="35">
        <f t="shared" si="2"/>
        <v>189491</v>
      </c>
      <c r="J65" s="39">
        <v>183070</v>
      </c>
      <c r="K65" s="40">
        <f t="shared" si="3"/>
        <v>6421</v>
      </c>
    </row>
    <row r="66" spans="1:11" ht="13.5">
      <c r="A66" s="27"/>
      <c r="C66" s="41"/>
      <c r="D66" s="42"/>
      <c r="E66" s="42"/>
      <c r="F66" s="42"/>
      <c r="G66" s="43"/>
      <c r="I66" s="41"/>
      <c r="J66" s="44"/>
      <c r="K66" s="43"/>
    </row>
    <row r="67" spans="1:11" ht="14.25" thickBot="1">
      <c r="A67" s="19" t="s">
        <v>59</v>
      </c>
      <c r="C67" s="45">
        <f>SUM(C8:C66)</f>
        <v>1579336694.6000001</v>
      </c>
      <c r="D67" s="46">
        <f>SUM(D8:D66)</f>
        <v>1458093476.63</v>
      </c>
      <c r="E67" s="46">
        <f>SUM(E8:E66)</f>
        <v>121243217.97000015</v>
      </c>
      <c r="F67" s="46">
        <f>SUM(F8:F66)</f>
        <v>186528024</v>
      </c>
      <c r="G67" s="47"/>
      <c r="I67" s="45">
        <f>SUM(I8:I66)</f>
        <v>65284808</v>
      </c>
      <c r="J67" s="48">
        <f>SUM(J8:J66)</f>
        <v>95216502</v>
      </c>
      <c r="K67" s="49">
        <f>SUM(K8:K66)</f>
        <v>-29931694</v>
      </c>
    </row>
    <row r="69" spans="3:4" ht="13.5">
      <c r="C69" s="50" t="s">
        <v>93</v>
      </c>
      <c r="D69" s="51"/>
    </row>
    <row r="70" spans="3:4" ht="13.5">
      <c r="C70" s="50" t="s">
        <v>95</v>
      </c>
      <c r="D70" s="51"/>
    </row>
  </sheetData>
  <sheetProtection/>
  <printOptions horizontalCentered="1"/>
  <pageMargins left="0" right="0" top="0.5" bottom="0.5" header="0.25" footer="0.25"/>
  <pageSetup fitToHeight="1" fitToWidth="1" horizontalDpi="600" verticalDpi="600" orientation="landscape" scale="61" r:id="rId1"/>
  <headerFooter alignWithMargins="0">
    <oddHeader xml:space="preserve">&amp;R </oddHeader>
    <oddFooter>&amp;C&amp;"Arial,Bold"&amp;12APPENDIX B-3&amp;R&amp;12Page 10 of 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69"/>
  <sheetViews>
    <sheetView zoomScale="80" zoomScaleNormal="80" zoomScaleSheetLayoutView="80" zoomScalePageLayoutView="0" workbookViewId="0" topLeftCell="A1">
      <pane xSplit="1" ySplit="6" topLeftCell="B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9.140625" defaultRowHeight="12.75"/>
  <cols>
    <col min="1" max="1" width="17.7109375" style="171" customWidth="1"/>
    <col min="2" max="2" width="2.00390625" style="171" customWidth="1"/>
    <col min="3" max="3" width="27.28125" style="171" bestFit="1" customWidth="1"/>
    <col min="4" max="4" width="20.57421875" style="171" bestFit="1" customWidth="1"/>
    <col min="5" max="5" width="19.00390625" style="171" bestFit="1" customWidth="1"/>
    <col min="6" max="6" width="21.140625" style="171" bestFit="1" customWidth="1"/>
    <col min="7" max="7" width="3.140625" style="171" customWidth="1"/>
    <col min="8" max="9" width="20.57421875" style="173" customWidth="1"/>
    <col min="10" max="10" width="2.57421875" style="174" customWidth="1"/>
    <col min="11" max="11" width="20.57421875" style="171" bestFit="1" customWidth="1"/>
    <col min="12" max="12" width="20.140625" style="171" bestFit="1" customWidth="1"/>
    <col min="13" max="13" width="15.7109375" style="171" bestFit="1" customWidth="1"/>
    <col min="14" max="14" width="17.421875" style="171" bestFit="1" customWidth="1"/>
    <col min="15" max="15" width="2.140625" style="232" customWidth="1"/>
    <col min="16" max="17" width="14.421875" style="171" bestFit="1" customWidth="1"/>
    <col min="18" max="18" width="13.00390625" style="171" bestFit="1" customWidth="1"/>
    <col min="19" max="19" width="14.421875" style="171" bestFit="1" customWidth="1"/>
    <col min="20" max="20" width="2.140625" style="232" customWidth="1"/>
    <col min="21" max="21" width="15.7109375" style="171" bestFit="1" customWidth="1"/>
    <col min="22" max="22" width="14.421875" style="171" bestFit="1" customWidth="1"/>
    <col min="23" max="23" width="13.00390625" style="171" bestFit="1" customWidth="1"/>
    <col min="24" max="24" width="15.7109375" style="171" bestFit="1" customWidth="1"/>
    <col min="25" max="25" width="2.28125" style="232" customWidth="1"/>
    <col min="26" max="26" width="11.57421875" style="171" bestFit="1" customWidth="1"/>
    <col min="27" max="27" width="14.421875" style="171" bestFit="1" customWidth="1"/>
    <col min="28" max="28" width="10.421875" style="171" bestFit="1" customWidth="1"/>
    <col min="29" max="29" width="14.421875" style="171" bestFit="1" customWidth="1"/>
    <col min="30" max="30" width="2.28125" style="171" customWidth="1"/>
    <col min="31" max="34" width="15.00390625" style="171" customWidth="1"/>
    <col min="35" max="16384" width="9.140625" style="171" customWidth="1"/>
  </cols>
  <sheetData>
    <row r="1" spans="1:34" ht="15.75" customHeight="1">
      <c r="A1" s="170" t="s">
        <v>136</v>
      </c>
      <c r="C1" s="172"/>
      <c r="D1" s="172"/>
      <c r="E1" s="172"/>
      <c r="F1" s="172"/>
      <c r="K1" s="172"/>
      <c r="L1" s="172"/>
      <c r="M1" s="172"/>
      <c r="N1" s="172"/>
      <c r="O1" s="175"/>
      <c r="P1" s="172"/>
      <c r="Q1" s="172"/>
      <c r="R1" s="172"/>
      <c r="S1" s="172"/>
      <c r="T1" s="175"/>
      <c r="U1" s="172"/>
      <c r="V1" s="172"/>
      <c r="W1" s="172"/>
      <c r="X1" s="172"/>
      <c r="Y1" s="175"/>
      <c r="Z1" s="176"/>
      <c r="AA1" s="176"/>
      <c r="AB1" s="176"/>
      <c r="AC1" s="176"/>
      <c r="AE1" s="172"/>
      <c r="AF1" s="172"/>
      <c r="AG1" s="172"/>
      <c r="AH1" s="172"/>
    </row>
    <row r="2" spans="1:34" ht="16.5">
      <c r="A2" s="177"/>
      <c r="C2" s="172"/>
      <c r="D2" s="172"/>
      <c r="E2" s="172"/>
      <c r="F2" s="172"/>
      <c r="K2" s="172"/>
      <c r="L2" s="172"/>
      <c r="M2" s="172"/>
      <c r="N2" s="172"/>
      <c r="O2" s="175"/>
      <c r="P2" s="172"/>
      <c r="Q2" s="172"/>
      <c r="R2" s="172"/>
      <c r="S2" s="172"/>
      <c r="T2" s="175"/>
      <c r="U2" s="172"/>
      <c r="V2" s="172"/>
      <c r="W2" s="172"/>
      <c r="X2" s="172"/>
      <c r="Y2" s="175"/>
      <c r="Z2" s="176"/>
      <c r="AA2" s="176"/>
      <c r="AB2" s="176"/>
      <c r="AC2" s="176"/>
      <c r="AE2" s="172"/>
      <c r="AF2" s="172"/>
      <c r="AG2" s="172"/>
      <c r="AH2" s="172"/>
    </row>
    <row r="3" spans="3:34" ht="17.25" thickBot="1">
      <c r="C3" s="172" t="s">
        <v>96</v>
      </c>
      <c r="D3" s="172"/>
      <c r="E3" s="172"/>
      <c r="F3" s="178"/>
      <c r="H3" s="93" t="s">
        <v>140</v>
      </c>
      <c r="K3" s="178"/>
      <c r="L3" s="178"/>
      <c r="M3" s="178"/>
      <c r="N3" s="178"/>
      <c r="O3" s="179"/>
      <c r="P3" s="178"/>
      <c r="Q3" s="178"/>
      <c r="R3" s="178"/>
      <c r="S3" s="178"/>
      <c r="T3" s="179"/>
      <c r="U3" s="178"/>
      <c r="V3" s="178"/>
      <c r="W3" s="178"/>
      <c r="X3" s="178"/>
      <c r="Y3" s="179"/>
      <c r="Z3" s="180"/>
      <c r="AA3" s="180"/>
      <c r="AB3" s="180"/>
      <c r="AC3" s="180"/>
      <c r="AE3" s="178"/>
      <c r="AF3" s="178"/>
      <c r="AG3" s="178"/>
      <c r="AH3" s="178"/>
    </row>
    <row r="4" spans="1:34" s="177" customFormat="1" ht="16.5" customHeight="1">
      <c r="A4" s="181"/>
      <c r="C4" s="182" t="s">
        <v>112</v>
      </c>
      <c r="D4" s="183"/>
      <c r="E4" s="183"/>
      <c r="F4" s="184"/>
      <c r="H4" s="185" t="s">
        <v>79</v>
      </c>
      <c r="I4" s="185"/>
      <c r="J4" s="186"/>
      <c r="K4" s="182" t="s">
        <v>73</v>
      </c>
      <c r="L4" s="183"/>
      <c r="M4" s="183"/>
      <c r="N4" s="184"/>
      <c r="O4" s="187"/>
      <c r="P4" s="182" t="s">
        <v>65</v>
      </c>
      <c r="Q4" s="183"/>
      <c r="R4" s="183"/>
      <c r="S4" s="184"/>
      <c r="T4" s="188"/>
      <c r="U4" s="182" t="s">
        <v>75</v>
      </c>
      <c r="V4" s="183"/>
      <c r="W4" s="183"/>
      <c r="X4" s="184"/>
      <c r="Y4" s="187"/>
      <c r="Z4" s="182" t="s">
        <v>109</v>
      </c>
      <c r="AA4" s="183"/>
      <c r="AB4" s="183"/>
      <c r="AC4" s="184"/>
      <c r="AE4" s="189" t="s">
        <v>115</v>
      </c>
      <c r="AF4" s="190"/>
      <c r="AG4" s="190"/>
      <c r="AH4" s="191"/>
    </row>
    <row r="5" spans="1:34" s="177" customFormat="1" ht="16.5">
      <c r="A5" s="192"/>
      <c r="C5" s="193" t="s">
        <v>102</v>
      </c>
      <c r="D5" s="194"/>
      <c r="E5" s="194"/>
      <c r="F5" s="195"/>
      <c r="H5" s="196" t="s">
        <v>68</v>
      </c>
      <c r="I5" s="196"/>
      <c r="J5" s="186"/>
      <c r="K5" s="193"/>
      <c r="L5" s="194"/>
      <c r="M5" s="194"/>
      <c r="N5" s="195"/>
      <c r="O5" s="187"/>
      <c r="P5" s="193" t="s">
        <v>66</v>
      </c>
      <c r="Q5" s="194"/>
      <c r="R5" s="194"/>
      <c r="S5" s="195"/>
      <c r="T5" s="188"/>
      <c r="U5" s="193" t="s">
        <v>111</v>
      </c>
      <c r="V5" s="194"/>
      <c r="W5" s="194"/>
      <c r="X5" s="195"/>
      <c r="Y5" s="187"/>
      <c r="Z5" s="193" t="s">
        <v>110</v>
      </c>
      <c r="AA5" s="194"/>
      <c r="AB5" s="194"/>
      <c r="AC5" s="195"/>
      <c r="AE5" s="197" t="s">
        <v>103</v>
      </c>
      <c r="AF5" s="198"/>
      <c r="AG5" s="198"/>
      <c r="AH5" s="199"/>
    </row>
    <row r="6" spans="1:34" s="177" customFormat="1" ht="17.25" thickBot="1">
      <c r="A6" s="200" t="s">
        <v>0</v>
      </c>
      <c r="C6" s="201" t="s">
        <v>61</v>
      </c>
      <c r="D6" s="202" t="s">
        <v>62</v>
      </c>
      <c r="E6" s="202" t="s">
        <v>63</v>
      </c>
      <c r="F6" s="203" t="s">
        <v>59</v>
      </c>
      <c r="H6" s="204" t="s">
        <v>67</v>
      </c>
      <c r="I6" s="204" t="s">
        <v>69</v>
      </c>
      <c r="J6" s="186"/>
      <c r="K6" s="201" t="s">
        <v>61</v>
      </c>
      <c r="L6" s="202" t="s">
        <v>62</v>
      </c>
      <c r="M6" s="202" t="s">
        <v>63</v>
      </c>
      <c r="N6" s="203" t="s">
        <v>59</v>
      </c>
      <c r="O6" s="187"/>
      <c r="P6" s="201" t="s">
        <v>61</v>
      </c>
      <c r="Q6" s="202" t="s">
        <v>62</v>
      </c>
      <c r="R6" s="202" t="s">
        <v>63</v>
      </c>
      <c r="S6" s="203" t="s">
        <v>59</v>
      </c>
      <c r="T6" s="188"/>
      <c r="U6" s="201" t="s">
        <v>61</v>
      </c>
      <c r="V6" s="202" t="s">
        <v>62</v>
      </c>
      <c r="W6" s="202" t="s">
        <v>63</v>
      </c>
      <c r="X6" s="203" t="s">
        <v>59</v>
      </c>
      <c r="Y6" s="187"/>
      <c r="Z6" s="201" t="s">
        <v>61</v>
      </c>
      <c r="AA6" s="202" t="s">
        <v>62</v>
      </c>
      <c r="AB6" s="202" t="s">
        <v>63</v>
      </c>
      <c r="AC6" s="203" t="s">
        <v>59</v>
      </c>
      <c r="AE6" s="201" t="s">
        <v>61</v>
      </c>
      <c r="AF6" s="202" t="s">
        <v>62</v>
      </c>
      <c r="AG6" s="202" t="s">
        <v>63</v>
      </c>
      <c r="AH6" s="203" t="s">
        <v>59</v>
      </c>
    </row>
    <row r="7" spans="4:34" ht="17.25" thickBot="1">
      <c r="D7" s="205"/>
      <c r="F7" s="206"/>
      <c r="K7" s="207"/>
      <c r="L7" s="207"/>
      <c r="M7" s="207"/>
      <c r="N7" s="207"/>
      <c r="O7" s="208"/>
      <c r="P7" s="207"/>
      <c r="Q7" s="207"/>
      <c r="R7" s="207"/>
      <c r="S7" s="207"/>
      <c r="T7" s="208"/>
      <c r="U7" s="207"/>
      <c r="V7" s="207"/>
      <c r="W7" s="207"/>
      <c r="X7" s="207"/>
      <c r="Y7" s="208"/>
      <c r="Z7" s="207"/>
      <c r="AA7" s="207"/>
      <c r="AB7" s="207"/>
      <c r="AC7" s="207"/>
      <c r="AE7" s="207"/>
      <c r="AF7" s="207"/>
      <c r="AG7" s="207"/>
      <c r="AH7" s="207"/>
    </row>
    <row r="8" spans="1:34" ht="16.5">
      <c r="A8" s="209" t="s">
        <v>1</v>
      </c>
      <c r="C8" s="210">
        <f>SUM(K8,P8,U8,Z8,AE8)</f>
        <v>131323375.47999999</v>
      </c>
      <c r="D8" s="211">
        <f>SUM(L8,Q8,V8,AA8,AF8)</f>
        <v>82043058.96</v>
      </c>
      <c r="E8" s="211">
        <f>SUM(M8,R8,W8,AB8,AG8)</f>
        <v>41434421.370000005</v>
      </c>
      <c r="F8" s="212">
        <f>SUM(C8:E8)</f>
        <v>254800855.81</v>
      </c>
      <c r="G8" s="173"/>
      <c r="H8" s="210">
        <v>71376302.72</v>
      </c>
      <c r="I8" s="213">
        <f>D8-H8</f>
        <v>10666756.239999995</v>
      </c>
      <c r="K8" s="214">
        <f>'PCSP Wkr Comp &amp; IP Pymnts'!C8</f>
        <v>121319402.98</v>
      </c>
      <c r="L8" s="215">
        <f>'PCSP Wkr Comp &amp; IP Pymnts'!D8</f>
        <v>75711370.52</v>
      </c>
      <c r="M8" s="215">
        <f>'PCSP Wkr Comp &amp; IP Pymnts'!E8</f>
        <v>40766537.18</v>
      </c>
      <c r="N8" s="212">
        <f>SUM(K8:M8)</f>
        <v>237797310.68</v>
      </c>
      <c r="O8" s="216"/>
      <c r="P8" s="214">
        <f>'PCSP SCIF &amp; ST LEVEL CONTACTS'!C8</f>
        <v>1676321.2100000002</v>
      </c>
      <c r="Q8" s="215">
        <f>'PCSP SCIF &amp; ST LEVEL CONTACTS'!D8</f>
        <v>970110.6900000001</v>
      </c>
      <c r="R8" s="215">
        <f>'PCSP SCIF &amp; ST LEVEL CONTACTS'!E8</f>
        <v>491751.52</v>
      </c>
      <c r="S8" s="212">
        <f>SUM(P8:R8)</f>
        <v>3138183.4200000004</v>
      </c>
      <c r="T8" s="216"/>
      <c r="U8" s="214">
        <f>'PCSP PUB AUTHORICTY ADMIN COST'!C9</f>
        <v>8327651.289999999</v>
      </c>
      <c r="V8" s="215">
        <f>'PCSP PUB AUTHORICTY ADMIN COST'!D9</f>
        <v>5361577.749999999</v>
      </c>
      <c r="W8" s="215">
        <f>'PCSP PUB AUTHORICTY ADMIN COST'!E9</f>
        <v>176132.66999999993</v>
      </c>
      <c r="X8" s="212">
        <f>SUM(U8:W8)</f>
        <v>13865361.709999999</v>
      </c>
      <c r="Y8" s="216"/>
      <c r="Z8" s="214"/>
      <c r="AA8" s="215">
        <f>'PCSP CONTRACT MODE Expend'!M9</f>
        <v>0</v>
      </c>
      <c r="AB8" s="215"/>
      <c r="AC8" s="212">
        <f>SUM(Z8:AB8)</f>
        <v>0</v>
      </c>
      <c r="AE8" s="214">
        <f>'PRG CODE 108'!C6</f>
        <v>0</v>
      </c>
      <c r="AF8" s="215">
        <f>'PRG CODE 108'!D6</f>
        <v>0</v>
      </c>
      <c r="AG8" s="215">
        <f>'PRG CODE 108'!E6</f>
        <v>0</v>
      </c>
      <c r="AH8" s="212">
        <f>SUM(AE8:AG8)</f>
        <v>0</v>
      </c>
    </row>
    <row r="9" spans="1:34" ht="16.5">
      <c r="A9" s="217" t="s">
        <v>2</v>
      </c>
      <c r="C9" s="218">
        <f aca="true" t="shared" si="0" ref="C9:C65">SUM(K9,P9,U9,Z9,AE9)</f>
        <v>83216.15000000001</v>
      </c>
      <c r="D9" s="219">
        <f aca="true" t="shared" si="1" ref="D9:D65">SUM(L9,Q9,V9,AA9,AF9)</f>
        <v>53255.189999999995</v>
      </c>
      <c r="E9" s="219">
        <f aca="true" t="shared" si="2" ref="E9:E65">SUM(M9,R9,W9,AB9,AG9)</f>
        <v>28648.97</v>
      </c>
      <c r="F9" s="220">
        <f aca="true" t="shared" si="3" ref="F9:F65">SUM(C9:E9)</f>
        <v>165120.31</v>
      </c>
      <c r="G9" s="173"/>
      <c r="H9" s="218">
        <v>30305.18</v>
      </c>
      <c r="I9" s="221">
        <f aca="true" t="shared" si="4" ref="I9:I65">D9-H9</f>
        <v>22950.009999999995</v>
      </c>
      <c r="K9" s="222">
        <f>'PCSP Wkr Comp &amp; IP Pymnts'!C9</f>
        <v>81731.83</v>
      </c>
      <c r="L9" s="216">
        <f>'PCSP Wkr Comp &amp; IP Pymnts'!D9</f>
        <v>52413.479999999996</v>
      </c>
      <c r="M9" s="216">
        <f>'PCSP Wkr Comp &amp; IP Pymnts'!E9</f>
        <v>28223.36</v>
      </c>
      <c r="N9" s="220">
        <f aca="true" t="shared" si="5" ref="N9:N65">SUM(K9:M9)</f>
        <v>162368.66999999998</v>
      </c>
      <c r="O9" s="216"/>
      <c r="P9" s="222">
        <f>'PCSP SCIF &amp; ST LEVEL CONTACTS'!C9</f>
        <v>1484.32</v>
      </c>
      <c r="Q9" s="216">
        <f>'PCSP SCIF &amp; ST LEVEL CONTACTS'!D9</f>
        <v>841.7099999999999</v>
      </c>
      <c r="R9" s="216">
        <f>'PCSP SCIF &amp; ST LEVEL CONTACTS'!E9</f>
        <v>425.61</v>
      </c>
      <c r="S9" s="220">
        <f aca="true" t="shared" si="6" ref="S9:S65">SUM(P9:R9)</f>
        <v>2751.64</v>
      </c>
      <c r="T9" s="216"/>
      <c r="U9" s="222">
        <f>'PCSP PUB AUTHORICTY ADMIN COST'!C10</f>
        <v>0</v>
      </c>
      <c r="V9" s="216">
        <f>'PCSP PUB AUTHORICTY ADMIN COST'!D10</f>
        <v>0</v>
      </c>
      <c r="W9" s="216">
        <f>'PCSP PUB AUTHORICTY ADMIN COST'!E10</f>
        <v>0</v>
      </c>
      <c r="X9" s="220">
        <f aca="true" t="shared" si="7" ref="X9:X65">SUM(U9:W9)</f>
        <v>0</v>
      </c>
      <c r="Y9" s="216"/>
      <c r="Z9" s="222"/>
      <c r="AA9" s="216">
        <f>'PCSP CONTRACT MODE Expend'!M10</f>
        <v>0</v>
      </c>
      <c r="AB9" s="216"/>
      <c r="AC9" s="220">
        <f aca="true" t="shared" si="8" ref="AC9:AC65">SUM(Z9:AB9)</f>
        <v>0</v>
      </c>
      <c r="AE9" s="222">
        <f>'PRG CODE 108'!C7</f>
        <v>0</v>
      </c>
      <c r="AF9" s="216">
        <f>'PRG CODE 108'!D7</f>
        <v>0</v>
      </c>
      <c r="AG9" s="216">
        <f>'PRG CODE 108'!E7</f>
        <v>0</v>
      </c>
      <c r="AH9" s="220">
        <f aca="true" t="shared" si="9" ref="AH9:AH65">SUM(AE9:AG9)</f>
        <v>0</v>
      </c>
    </row>
    <row r="10" spans="1:34" ht="16.5">
      <c r="A10" s="217" t="s">
        <v>3</v>
      </c>
      <c r="C10" s="218">
        <f t="shared" si="0"/>
        <v>947598.11</v>
      </c>
      <c r="D10" s="219">
        <f t="shared" si="1"/>
        <v>582601.26</v>
      </c>
      <c r="E10" s="219">
        <f t="shared" si="2"/>
        <v>274697.1</v>
      </c>
      <c r="F10" s="220">
        <f t="shared" si="3"/>
        <v>1804896.4700000002</v>
      </c>
      <c r="G10" s="173"/>
      <c r="H10" s="218">
        <v>610978.12</v>
      </c>
      <c r="I10" s="221">
        <f t="shared" si="4"/>
        <v>-28376.859999999986</v>
      </c>
      <c r="K10" s="222">
        <f>'PCSP Wkr Comp &amp; IP Pymnts'!C10</f>
        <v>810772.7699999999</v>
      </c>
      <c r="L10" s="216">
        <f>'PCSP Wkr Comp &amp; IP Pymnts'!D10</f>
        <v>494892.52999999997</v>
      </c>
      <c r="M10" s="216">
        <f>'PCSP Wkr Comp &amp; IP Pymnts'!E10</f>
        <v>266471.32</v>
      </c>
      <c r="N10" s="220">
        <f t="shared" si="5"/>
        <v>1572136.6199999999</v>
      </c>
      <c r="O10" s="216"/>
      <c r="P10" s="222">
        <f>'PCSP SCIF &amp; ST LEVEL CONTACTS'!C10</f>
        <v>10618.18</v>
      </c>
      <c r="Q10" s="216">
        <f>'PCSP SCIF &amp; ST LEVEL CONTACTS'!D10</f>
        <v>6274.58</v>
      </c>
      <c r="R10" s="216">
        <f>'PCSP SCIF &amp; ST LEVEL CONTACTS'!E10</f>
        <v>3189.6</v>
      </c>
      <c r="S10" s="220">
        <f t="shared" si="6"/>
        <v>20082.36</v>
      </c>
      <c r="T10" s="216"/>
      <c r="U10" s="222">
        <f>'PCSP PUB AUTHORICTY ADMIN COST'!C11</f>
        <v>126207.16</v>
      </c>
      <c r="V10" s="216">
        <f>'PCSP PUB AUTHORICTY ADMIN COST'!D11</f>
        <v>81434.15</v>
      </c>
      <c r="W10" s="216">
        <f>'PCSP PUB AUTHORICTY ADMIN COST'!E11</f>
        <v>5036.1799999999985</v>
      </c>
      <c r="X10" s="220">
        <f t="shared" si="7"/>
        <v>212677.49</v>
      </c>
      <c r="Y10" s="216"/>
      <c r="Z10" s="222"/>
      <c r="AA10" s="216">
        <f>'PCSP CONTRACT MODE Expend'!M11</f>
        <v>0</v>
      </c>
      <c r="AB10" s="216"/>
      <c r="AC10" s="220">
        <f t="shared" si="8"/>
        <v>0</v>
      </c>
      <c r="AE10" s="222">
        <f>'PRG CODE 108'!C8</f>
        <v>0</v>
      </c>
      <c r="AF10" s="216">
        <f>'PRG CODE 108'!D8</f>
        <v>0</v>
      </c>
      <c r="AG10" s="216">
        <f>'PRG CODE 108'!E8</f>
        <v>0</v>
      </c>
      <c r="AH10" s="220">
        <f t="shared" si="9"/>
        <v>0</v>
      </c>
    </row>
    <row r="11" spans="1:34" ht="16.5">
      <c r="A11" s="217" t="s">
        <v>4</v>
      </c>
      <c r="C11" s="218">
        <f t="shared" si="0"/>
        <v>18693953.35</v>
      </c>
      <c r="D11" s="219">
        <f t="shared" si="1"/>
        <v>12050046.450000001</v>
      </c>
      <c r="E11" s="219">
        <f t="shared" si="2"/>
        <v>5847535.329999999</v>
      </c>
      <c r="F11" s="220">
        <f t="shared" si="3"/>
        <v>36591535.13</v>
      </c>
      <c r="G11" s="173"/>
      <c r="H11" s="218">
        <v>11731992.78</v>
      </c>
      <c r="I11" s="221">
        <f t="shared" si="4"/>
        <v>318053.6700000018</v>
      </c>
      <c r="K11" s="222">
        <f>'PCSP Wkr Comp &amp; IP Pymnts'!C11</f>
        <v>17635846.16</v>
      </c>
      <c r="L11" s="216">
        <f>'PCSP Wkr Comp &amp; IP Pymnts'!D11</f>
        <v>10634099.440000001</v>
      </c>
      <c r="M11" s="216">
        <f>'PCSP Wkr Comp &amp; IP Pymnts'!E11</f>
        <v>5725758.359999999</v>
      </c>
      <c r="N11" s="220">
        <f t="shared" si="5"/>
        <v>33995703.96</v>
      </c>
      <c r="O11" s="216"/>
      <c r="P11" s="222">
        <f>'PCSP SCIF &amp; ST LEVEL CONTACTS'!C11</f>
        <v>236358.44</v>
      </c>
      <c r="Q11" s="216">
        <f>'PCSP SCIF &amp; ST LEVEL CONTACTS'!D11</f>
        <v>139844.72</v>
      </c>
      <c r="R11" s="216">
        <f>'PCSP SCIF &amp; ST LEVEL CONTACTS'!E11</f>
        <v>71078.72</v>
      </c>
      <c r="S11" s="220">
        <f t="shared" si="6"/>
        <v>447281.88</v>
      </c>
      <c r="T11" s="216"/>
      <c r="U11" s="222">
        <f>'PCSP PUB AUTHORICTY ADMIN COST'!C12</f>
        <v>821748.75</v>
      </c>
      <c r="V11" s="216">
        <f>'PCSP PUB AUTHORICTY ADMIN COST'!D12</f>
        <v>534136.69</v>
      </c>
      <c r="W11" s="216">
        <f>'PCSP PUB AUTHORICTY ADMIN COST'!E12</f>
        <v>50698.250000000015</v>
      </c>
      <c r="X11" s="220">
        <f t="shared" si="7"/>
        <v>1406583.69</v>
      </c>
      <c r="Y11" s="216"/>
      <c r="Z11" s="222"/>
      <c r="AA11" s="216">
        <f>'PCSP CONTRACT MODE Expend'!M12</f>
        <v>741965.5999999999</v>
      </c>
      <c r="AB11" s="216"/>
      <c r="AC11" s="220">
        <f t="shared" si="8"/>
        <v>741965.5999999999</v>
      </c>
      <c r="AE11" s="222">
        <f>'PRG CODE 108'!C9</f>
        <v>0</v>
      </c>
      <c r="AF11" s="216">
        <f>'PRG CODE 108'!D9</f>
        <v>0</v>
      </c>
      <c r="AG11" s="216">
        <f>'PRG CODE 108'!E9</f>
        <v>0</v>
      </c>
      <c r="AH11" s="220">
        <f t="shared" si="9"/>
        <v>0</v>
      </c>
    </row>
    <row r="12" spans="1:34" ht="16.5">
      <c r="A12" s="217" t="s">
        <v>5</v>
      </c>
      <c r="C12" s="218">
        <f t="shared" si="0"/>
        <v>1932623.85</v>
      </c>
      <c r="D12" s="219">
        <f t="shared" si="1"/>
        <v>1186491.32</v>
      </c>
      <c r="E12" s="219">
        <f t="shared" si="2"/>
        <v>592069.2899999999</v>
      </c>
      <c r="F12" s="220">
        <f t="shared" si="3"/>
        <v>3711184.46</v>
      </c>
      <c r="G12" s="173"/>
      <c r="H12" s="218">
        <v>1058008.25</v>
      </c>
      <c r="I12" s="221">
        <f t="shared" si="4"/>
        <v>128483.07000000007</v>
      </c>
      <c r="K12" s="222">
        <f>'PCSP Wkr Comp &amp; IP Pymnts'!C12</f>
        <v>1755943.11</v>
      </c>
      <c r="L12" s="216">
        <f>'PCSP Wkr Comp &amp; IP Pymnts'!D12</f>
        <v>1073752.74</v>
      </c>
      <c r="M12" s="216">
        <f>'PCSP Wkr Comp &amp; IP Pymnts'!E12</f>
        <v>578147.2</v>
      </c>
      <c r="N12" s="220">
        <f t="shared" si="5"/>
        <v>3407843.05</v>
      </c>
      <c r="O12" s="216"/>
      <c r="P12" s="222">
        <f>'PCSP SCIF &amp; ST LEVEL CONTACTS'!C12</f>
        <v>23410.17</v>
      </c>
      <c r="Q12" s="216">
        <f>'PCSP SCIF &amp; ST LEVEL CONTACTS'!D12</f>
        <v>13669.050000000001</v>
      </c>
      <c r="R12" s="216">
        <f>'PCSP SCIF &amp; ST LEVEL CONTACTS'!E12</f>
        <v>6935.12</v>
      </c>
      <c r="S12" s="220">
        <f t="shared" si="6"/>
        <v>44014.340000000004</v>
      </c>
      <c r="T12" s="216"/>
      <c r="U12" s="222">
        <f>'PCSP PUB AUTHORICTY ADMIN COST'!C13</f>
        <v>153270.57</v>
      </c>
      <c r="V12" s="216">
        <f>'PCSP PUB AUTHORICTY ADMIN COST'!D13</f>
        <v>99069.53</v>
      </c>
      <c r="W12" s="216">
        <f>'PCSP PUB AUTHORICTY ADMIN COST'!E13</f>
        <v>6986.969999999999</v>
      </c>
      <c r="X12" s="220">
        <f t="shared" si="7"/>
        <v>259327.07</v>
      </c>
      <c r="Y12" s="216"/>
      <c r="Z12" s="222"/>
      <c r="AA12" s="216">
        <f>'PCSP CONTRACT MODE Expend'!M13</f>
        <v>0</v>
      </c>
      <c r="AB12" s="216"/>
      <c r="AC12" s="220">
        <f t="shared" si="8"/>
        <v>0</v>
      </c>
      <c r="AE12" s="222">
        <f>'PRG CODE 108'!C10</f>
        <v>0</v>
      </c>
      <c r="AF12" s="216">
        <f>'PRG CODE 108'!D10</f>
        <v>0</v>
      </c>
      <c r="AG12" s="216">
        <f>'PRG CODE 108'!E10</f>
        <v>0</v>
      </c>
      <c r="AH12" s="220">
        <f t="shared" si="9"/>
        <v>0</v>
      </c>
    </row>
    <row r="13" spans="1:34" ht="16.5">
      <c r="A13" s="217" t="s">
        <v>6</v>
      </c>
      <c r="C13" s="218">
        <f t="shared" si="0"/>
        <v>571826.02</v>
      </c>
      <c r="D13" s="219">
        <f t="shared" si="1"/>
        <v>346270.25000000006</v>
      </c>
      <c r="E13" s="219">
        <f t="shared" si="2"/>
        <v>173789.99</v>
      </c>
      <c r="F13" s="220">
        <f t="shared" si="3"/>
        <v>1091886.26</v>
      </c>
      <c r="G13" s="173"/>
      <c r="H13" s="218">
        <v>413967.73999999993</v>
      </c>
      <c r="I13" s="221">
        <f t="shared" si="4"/>
        <v>-67697.48999999987</v>
      </c>
      <c r="K13" s="222">
        <f>'PCSP Wkr Comp &amp; IP Pymnts'!C13</f>
        <v>520641.07999999996</v>
      </c>
      <c r="L13" s="216">
        <f>'PCSP Wkr Comp &amp; IP Pymnts'!D13</f>
        <v>313447.98000000004</v>
      </c>
      <c r="M13" s="216">
        <f>'PCSP Wkr Comp &amp; IP Pymnts'!E13</f>
        <v>168771.94</v>
      </c>
      <c r="N13" s="220">
        <f t="shared" si="5"/>
        <v>1002861</v>
      </c>
      <c r="O13" s="216"/>
      <c r="P13" s="222">
        <f>'PCSP SCIF &amp; ST LEVEL CONTACTS'!C13</f>
        <v>6738.64</v>
      </c>
      <c r="Q13" s="216">
        <f>'PCSP SCIF &amp; ST LEVEL CONTACTS'!D13</f>
        <v>4003.81</v>
      </c>
      <c r="R13" s="216">
        <f>'PCSP SCIF &amp; ST LEVEL CONTACTS'!E13</f>
        <v>2035.83</v>
      </c>
      <c r="S13" s="220">
        <f t="shared" si="6"/>
        <v>12778.28</v>
      </c>
      <c r="T13" s="216"/>
      <c r="U13" s="222">
        <f>'PCSP PUB AUTHORICTY ADMIN COST'!C14</f>
        <v>44446.3</v>
      </c>
      <c r="V13" s="216">
        <f>'PCSP PUB AUTHORICTY ADMIN COST'!D14</f>
        <v>28818.46</v>
      </c>
      <c r="W13" s="216">
        <f>'PCSP PUB AUTHORICTY ADMIN COST'!E14</f>
        <v>2982.2199999999993</v>
      </c>
      <c r="X13" s="220">
        <f t="shared" si="7"/>
        <v>76246.98000000001</v>
      </c>
      <c r="Y13" s="216"/>
      <c r="Z13" s="222"/>
      <c r="AA13" s="216">
        <f>'PCSP CONTRACT MODE Expend'!M14</f>
        <v>0</v>
      </c>
      <c r="AB13" s="216"/>
      <c r="AC13" s="220">
        <f t="shared" si="8"/>
        <v>0</v>
      </c>
      <c r="AE13" s="222">
        <f>'PRG CODE 108'!C11</f>
        <v>0</v>
      </c>
      <c r="AF13" s="216">
        <f>'PRG CODE 108'!D11</f>
        <v>0</v>
      </c>
      <c r="AG13" s="216">
        <f>'PRG CODE 108'!E11</f>
        <v>0</v>
      </c>
      <c r="AH13" s="220">
        <f t="shared" si="9"/>
        <v>0</v>
      </c>
    </row>
    <row r="14" spans="1:34" ht="16.5">
      <c r="A14" s="217" t="s">
        <v>7</v>
      </c>
      <c r="C14" s="218">
        <f t="shared" si="0"/>
        <v>56236801.49</v>
      </c>
      <c r="D14" s="219">
        <f t="shared" si="1"/>
        <v>34988658.34</v>
      </c>
      <c r="E14" s="219">
        <f t="shared" si="2"/>
        <v>16910190.32</v>
      </c>
      <c r="F14" s="220">
        <f t="shared" si="3"/>
        <v>108135650.15</v>
      </c>
      <c r="G14" s="173"/>
      <c r="H14" s="218">
        <v>31053220.4</v>
      </c>
      <c r="I14" s="221">
        <f t="shared" si="4"/>
        <v>3935437.940000005</v>
      </c>
      <c r="K14" s="222">
        <f>'PCSP Wkr Comp &amp; IP Pymnts'!C14</f>
        <v>49277176.76</v>
      </c>
      <c r="L14" s="216">
        <f>'PCSP Wkr Comp &amp; IP Pymnts'!D14</f>
        <v>30767865.490000002</v>
      </c>
      <c r="M14" s="216">
        <f>'PCSP Wkr Comp &amp; IP Pymnts'!E14</f>
        <v>16566861.45</v>
      </c>
      <c r="N14" s="220">
        <f t="shared" si="5"/>
        <v>96611903.7</v>
      </c>
      <c r="O14" s="216"/>
      <c r="P14" s="222">
        <f>'PCSP SCIF &amp; ST LEVEL CONTACTS'!C14</f>
        <v>666137.24</v>
      </c>
      <c r="Q14" s="216">
        <f>'PCSP SCIF &amp; ST LEVEL CONTACTS'!D14</f>
        <v>387330.98</v>
      </c>
      <c r="R14" s="216">
        <f>'PCSP SCIF &amp; ST LEVEL CONTACTS'!E14</f>
        <v>196465.26</v>
      </c>
      <c r="S14" s="220">
        <f t="shared" si="6"/>
        <v>1249933.48</v>
      </c>
      <c r="T14" s="216"/>
      <c r="U14" s="222">
        <f>'PCSP PUB AUTHORICTY ADMIN COST'!C15</f>
        <v>6293487.489999999</v>
      </c>
      <c r="V14" s="216">
        <f>'PCSP PUB AUTHORICTY ADMIN COST'!D15</f>
        <v>3833461.8699999996</v>
      </c>
      <c r="W14" s="216">
        <f>'PCSP PUB AUTHORICTY ADMIN COST'!E15</f>
        <v>146863.61000000004</v>
      </c>
      <c r="X14" s="220">
        <f t="shared" si="7"/>
        <v>10273812.969999999</v>
      </c>
      <c r="Y14" s="216"/>
      <c r="Z14" s="222"/>
      <c r="AA14" s="216">
        <f>'PCSP CONTRACT MODE Expend'!M15</f>
        <v>0</v>
      </c>
      <c r="AB14" s="216"/>
      <c r="AC14" s="220">
        <f t="shared" si="8"/>
        <v>0</v>
      </c>
      <c r="AE14" s="222">
        <f>'PRG CODE 108'!C12</f>
        <v>0</v>
      </c>
      <c r="AF14" s="216">
        <f>'PRG CODE 108'!D12</f>
        <v>0</v>
      </c>
      <c r="AG14" s="216">
        <f>'PRG CODE 108'!E12</f>
        <v>0</v>
      </c>
      <c r="AH14" s="220">
        <f t="shared" si="9"/>
        <v>0</v>
      </c>
    </row>
    <row r="15" spans="1:34" ht="16.5">
      <c r="A15" s="217" t="s">
        <v>8</v>
      </c>
      <c r="C15" s="218">
        <f t="shared" si="0"/>
        <v>2385849.65</v>
      </c>
      <c r="D15" s="219">
        <f t="shared" si="1"/>
        <v>1458067.6700000002</v>
      </c>
      <c r="E15" s="219">
        <f t="shared" si="2"/>
        <v>730062.6100000001</v>
      </c>
      <c r="F15" s="220">
        <f t="shared" si="3"/>
        <v>4573979.930000001</v>
      </c>
      <c r="G15" s="173"/>
      <c r="H15" s="218">
        <v>1346387.7</v>
      </c>
      <c r="I15" s="221">
        <f t="shared" si="4"/>
        <v>111679.9700000002</v>
      </c>
      <c r="K15" s="222">
        <f>'PCSP Wkr Comp &amp; IP Pymnts'!C15</f>
        <v>2173198.03</v>
      </c>
      <c r="L15" s="216">
        <f>'PCSP Wkr Comp &amp; IP Pymnts'!D15</f>
        <v>1321771.4700000002</v>
      </c>
      <c r="M15" s="216">
        <f>'PCSP Wkr Comp &amp; IP Pymnts'!E15</f>
        <v>711690.7200000001</v>
      </c>
      <c r="N15" s="220">
        <f t="shared" si="5"/>
        <v>4206660.22</v>
      </c>
      <c r="O15" s="216"/>
      <c r="P15" s="222">
        <f>'PCSP SCIF &amp; ST LEVEL CONTACTS'!C15</f>
        <v>29717.4</v>
      </c>
      <c r="Q15" s="216">
        <f>'PCSP SCIF &amp; ST LEVEL CONTACTS'!D15</f>
        <v>17388.95</v>
      </c>
      <c r="R15" s="216">
        <f>'PCSP SCIF &amp; ST LEVEL CONTACTS'!E15</f>
        <v>8833.449999999999</v>
      </c>
      <c r="S15" s="220">
        <f t="shared" si="6"/>
        <v>55939.8</v>
      </c>
      <c r="T15" s="216"/>
      <c r="U15" s="222">
        <f>'PCSP PUB AUTHORICTY ADMIN COST'!C16</f>
        <v>182934.22000000003</v>
      </c>
      <c r="V15" s="216">
        <f>'PCSP PUB AUTHORICTY ADMIN COST'!D16</f>
        <v>118907.24999999999</v>
      </c>
      <c r="W15" s="216">
        <f>'PCSP PUB AUTHORICTY ADMIN COST'!E16</f>
        <v>9538.440000000002</v>
      </c>
      <c r="X15" s="220">
        <f t="shared" si="7"/>
        <v>311379.91000000003</v>
      </c>
      <c r="Y15" s="216"/>
      <c r="Z15" s="222"/>
      <c r="AA15" s="216">
        <f>'PCSP CONTRACT MODE Expend'!M16</f>
        <v>0</v>
      </c>
      <c r="AB15" s="216"/>
      <c r="AC15" s="220">
        <f t="shared" si="8"/>
        <v>0</v>
      </c>
      <c r="AE15" s="222">
        <f>'PRG CODE 108'!C13</f>
        <v>0</v>
      </c>
      <c r="AF15" s="216">
        <f>'PRG CODE 108'!D13</f>
        <v>0</v>
      </c>
      <c r="AG15" s="216">
        <f>'PRG CODE 108'!E13</f>
        <v>0</v>
      </c>
      <c r="AH15" s="220">
        <f t="shared" si="9"/>
        <v>0</v>
      </c>
    </row>
    <row r="16" spans="1:34" ht="16.5">
      <c r="A16" s="217" t="s">
        <v>9</v>
      </c>
      <c r="C16" s="218">
        <f t="shared" si="0"/>
        <v>5628475.95</v>
      </c>
      <c r="D16" s="219">
        <f t="shared" si="1"/>
        <v>3377374.73</v>
      </c>
      <c r="E16" s="219">
        <f t="shared" si="2"/>
        <v>1717183.3800000001</v>
      </c>
      <c r="F16" s="220">
        <f t="shared" si="3"/>
        <v>10723034.06</v>
      </c>
      <c r="G16" s="173"/>
      <c r="H16" s="218">
        <v>3008452.96</v>
      </c>
      <c r="I16" s="221">
        <f t="shared" si="4"/>
        <v>368921.77</v>
      </c>
      <c r="K16" s="222">
        <f>'PCSP Wkr Comp &amp; IP Pymnts'!C16</f>
        <v>5185967.39</v>
      </c>
      <c r="L16" s="216">
        <f>'PCSP Wkr Comp &amp; IP Pymnts'!D16</f>
        <v>3093810.52</v>
      </c>
      <c r="M16" s="216">
        <f>'PCSP Wkr Comp &amp; IP Pymnts'!E16</f>
        <v>1665799.55</v>
      </c>
      <c r="N16" s="220">
        <f t="shared" si="5"/>
        <v>9945577.46</v>
      </c>
      <c r="O16" s="216"/>
      <c r="P16" s="222">
        <f>'PCSP SCIF &amp; ST LEVEL CONTACTS'!C16</f>
        <v>70029.28</v>
      </c>
      <c r="Q16" s="216">
        <f>'PCSP SCIF &amp; ST LEVEL CONTACTS'!D16</f>
        <v>41454.25</v>
      </c>
      <c r="R16" s="216">
        <f>'PCSP SCIF &amp; ST LEVEL CONTACTS'!E16</f>
        <v>21067.03</v>
      </c>
      <c r="S16" s="220">
        <f t="shared" si="6"/>
        <v>132550.56</v>
      </c>
      <c r="T16" s="216"/>
      <c r="U16" s="222">
        <f>'PCSP PUB AUTHORICTY ADMIN COST'!C17</f>
        <v>356152.28</v>
      </c>
      <c r="V16" s="216">
        <f>'PCSP PUB AUTHORICTY ADMIN COST'!D17</f>
        <v>231498.96</v>
      </c>
      <c r="W16" s="216">
        <f>'PCSP PUB AUTHORICTY ADMIN COST'!E17</f>
        <v>24603.799999999996</v>
      </c>
      <c r="X16" s="220">
        <f t="shared" si="7"/>
        <v>612255.04</v>
      </c>
      <c r="Y16" s="216"/>
      <c r="Z16" s="222"/>
      <c r="AA16" s="216">
        <f>'PCSP CONTRACT MODE Expend'!M17</f>
        <v>0</v>
      </c>
      <c r="AB16" s="216"/>
      <c r="AC16" s="220">
        <f t="shared" si="8"/>
        <v>0</v>
      </c>
      <c r="AE16" s="222">
        <f>'PRG CODE 108'!C14</f>
        <v>16327</v>
      </c>
      <c r="AF16" s="216">
        <f>'PRG CODE 108'!D14</f>
        <v>10611</v>
      </c>
      <c r="AG16" s="216">
        <f>'PRG CODE 108'!E14</f>
        <v>5713</v>
      </c>
      <c r="AH16" s="220">
        <f t="shared" si="9"/>
        <v>32651</v>
      </c>
    </row>
    <row r="17" spans="1:34" ht="16.5">
      <c r="A17" s="217" t="s">
        <v>10</v>
      </c>
      <c r="C17" s="218">
        <f t="shared" si="0"/>
        <v>82866556.86</v>
      </c>
      <c r="D17" s="219">
        <f t="shared" si="1"/>
        <v>51779244.85</v>
      </c>
      <c r="E17" s="219">
        <f t="shared" si="2"/>
        <v>25805482.77</v>
      </c>
      <c r="F17" s="220">
        <f t="shared" si="3"/>
        <v>160451284.48000002</v>
      </c>
      <c r="G17" s="173"/>
      <c r="H17" s="218">
        <v>48962395.46</v>
      </c>
      <c r="I17" s="221">
        <f t="shared" si="4"/>
        <v>2816849.3900000006</v>
      </c>
      <c r="K17" s="222">
        <f>'PCSP Wkr Comp &amp; IP Pymnts'!C17</f>
        <v>75557622.34</v>
      </c>
      <c r="L17" s="216">
        <f>'PCSP Wkr Comp &amp; IP Pymnts'!D17</f>
        <v>47097461.29000001</v>
      </c>
      <c r="M17" s="216">
        <f>'PCSP Wkr Comp &amp; IP Pymnts'!E17</f>
        <v>25359453.09</v>
      </c>
      <c r="N17" s="220">
        <f t="shared" si="5"/>
        <v>148014536.72</v>
      </c>
      <c r="O17" s="216"/>
      <c r="P17" s="222">
        <f>'PCSP SCIF &amp; ST LEVEL CONTACTS'!C17</f>
        <v>1019146.74</v>
      </c>
      <c r="Q17" s="216">
        <f>'PCSP SCIF &amp; ST LEVEL CONTACTS'!D17</f>
        <v>593421.51</v>
      </c>
      <c r="R17" s="216">
        <f>'PCSP SCIF &amp; ST LEVEL CONTACTS'!E17</f>
        <v>301055.23</v>
      </c>
      <c r="S17" s="220">
        <f t="shared" si="6"/>
        <v>1913623.48</v>
      </c>
      <c r="T17" s="216"/>
      <c r="U17" s="222">
        <f>'PCSP PUB AUTHORICTY ADMIN COST'!C18</f>
        <v>6289787.78</v>
      </c>
      <c r="V17" s="216">
        <f>'PCSP PUB AUTHORICTY ADMIN COST'!D18</f>
        <v>4088362.05</v>
      </c>
      <c r="W17" s="216">
        <f>'PCSP PUB AUTHORICTY ADMIN COST'!E18</f>
        <v>144974.45</v>
      </c>
      <c r="X17" s="220">
        <f t="shared" si="7"/>
        <v>10523124.28</v>
      </c>
      <c r="Y17" s="216"/>
      <c r="Z17" s="222"/>
      <c r="AA17" s="216">
        <f>'PCSP CONTRACT MODE Expend'!M18</f>
        <v>0</v>
      </c>
      <c r="AB17" s="216"/>
      <c r="AC17" s="220">
        <f t="shared" si="8"/>
        <v>0</v>
      </c>
      <c r="AE17" s="222">
        <f>'PRG CODE 108'!C15</f>
        <v>0</v>
      </c>
      <c r="AF17" s="216">
        <f>'PRG CODE 108'!D15</f>
        <v>0</v>
      </c>
      <c r="AG17" s="216">
        <f>'PRG CODE 108'!E15</f>
        <v>0</v>
      </c>
      <c r="AH17" s="220">
        <f t="shared" si="9"/>
        <v>0</v>
      </c>
    </row>
    <row r="18" spans="1:34" ht="16.5">
      <c r="A18" s="217" t="s">
        <v>11</v>
      </c>
      <c r="C18" s="218">
        <f t="shared" si="0"/>
        <v>2441920.15</v>
      </c>
      <c r="D18" s="219">
        <f t="shared" si="1"/>
        <v>1494657.72</v>
      </c>
      <c r="E18" s="219">
        <f t="shared" si="2"/>
        <v>772263.73</v>
      </c>
      <c r="F18" s="220">
        <f t="shared" si="3"/>
        <v>4708841.6</v>
      </c>
      <c r="G18" s="173"/>
      <c r="H18" s="218">
        <v>1416853.41</v>
      </c>
      <c r="I18" s="221">
        <f t="shared" si="4"/>
        <v>77804.31000000006</v>
      </c>
      <c r="K18" s="222">
        <f>'PCSP Wkr Comp &amp; IP Pymnts'!C18</f>
        <v>2303804.4899999998</v>
      </c>
      <c r="L18" s="216">
        <f>'PCSP Wkr Comp &amp; IP Pymnts'!D18</f>
        <v>1407417.1099999999</v>
      </c>
      <c r="M18" s="216">
        <f>'PCSP Wkr Comp &amp; IP Pymnts'!E18</f>
        <v>757808.64</v>
      </c>
      <c r="N18" s="220">
        <f t="shared" si="5"/>
        <v>4469030.239999999</v>
      </c>
      <c r="O18" s="216"/>
      <c r="P18" s="222">
        <f>'PCSP SCIF &amp; ST LEVEL CONTACTS'!C18</f>
        <v>30345.73</v>
      </c>
      <c r="Q18" s="216">
        <f>'PCSP SCIF &amp; ST LEVEL CONTACTS'!D18</f>
        <v>17798.11</v>
      </c>
      <c r="R18" s="216">
        <f>'PCSP SCIF &amp; ST LEVEL CONTACTS'!E18</f>
        <v>9040.619999999999</v>
      </c>
      <c r="S18" s="220">
        <f t="shared" si="6"/>
        <v>57184.45999999999</v>
      </c>
      <c r="T18" s="216"/>
      <c r="U18" s="222">
        <f>'PCSP PUB AUTHORICTY ADMIN COST'!C19</f>
        <v>107769.93</v>
      </c>
      <c r="V18" s="216">
        <f>'PCSP PUB AUTHORICTY ADMIN COST'!D19</f>
        <v>69442.5</v>
      </c>
      <c r="W18" s="216">
        <f>'PCSP PUB AUTHORICTY ADMIN COST'!E19</f>
        <v>5414.470000000001</v>
      </c>
      <c r="X18" s="220">
        <f t="shared" si="7"/>
        <v>182626.9</v>
      </c>
      <c r="Y18" s="216"/>
      <c r="Z18" s="222"/>
      <c r="AA18" s="216">
        <f>'PCSP CONTRACT MODE Expend'!M19</f>
        <v>0</v>
      </c>
      <c r="AB18" s="216"/>
      <c r="AC18" s="220">
        <f t="shared" si="8"/>
        <v>0</v>
      </c>
      <c r="AE18" s="222">
        <f>'PRG CODE 108'!C16</f>
        <v>0</v>
      </c>
      <c r="AF18" s="216">
        <f>'PRG CODE 108'!D16</f>
        <v>0</v>
      </c>
      <c r="AG18" s="216">
        <f>'PRG CODE 108'!E16</f>
        <v>0</v>
      </c>
      <c r="AH18" s="220">
        <f t="shared" si="9"/>
        <v>0</v>
      </c>
    </row>
    <row r="19" spans="1:34" ht="16.5">
      <c r="A19" s="217" t="s">
        <v>12</v>
      </c>
      <c r="C19" s="218">
        <f t="shared" si="0"/>
        <v>8628980.21</v>
      </c>
      <c r="D19" s="219">
        <f t="shared" si="1"/>
        <v>5268054.46</v>
      </c>
      <c r="E19" s="219">
        <f t="shared" si="2"/>
        <v>2794344.1199999996</v>
      </c>
      <c r="F19" s="220">
        <f t="shared" si="3"/>
        <v>16691378.790000001</v>
      </c>
      <c r="G19" s="173"/>
      <c r="H19" s="218">
        <v>5029566.460000001</v>
      </c>
      <c r="I19" s="221">
        <f t="shared" si="4"/>
        <v>238487.99999999907</v>
      </c>
      <c r="K19" s="222">
        <f>'PCSP Wkr Comp &amp; IP Pymnts'!C19</f>
        <v>8383607.82</v>
      </c>
      <c r="L19" s="216">
        <f>'PCSP Wkr Comp &amp; IP Pymnts'!D19</f>
        <v>5115578.26</v>
      </c>
      <c r="M19" s="216">
        <f>'PCSP Wkr Comp &amp; IP Pymnts'!E19</f>
        <v>2754424.6399999997</v>
      </c>
      <c r="N19" s="220">
        <f t="shared" si="5"/>
        <v>16253610.719999999</v>
      </c>
      <c r="O19" s="216"/>
      <c r="P19" s="222">
        <f>'PCSP SCIF &amp; ST LEVEL CONTACTS'!C19</f>
        <v>112073.47</v>
      </c>
      <c r="Q19" s="216">
        <f>'PCSP SCIF &amp; ST LEVEL CONTACTS'!D19</f>
        <v>65831.91</v>
      </c>
      <c r="R19" s="216">
        <f>'PCSP SCIF &amp; ST LEVEL CONTACTS'!E19</f>
        <v>33452.56</v>
      </c>
      <c r="S19" s="220">
        <f t="shared" si="6"/>
        <v>211357.94</v>
      </c>
      <c r="T19" s="216"/>
      <c r="U19" s="222">
        <f>'PCSP PUB AUTHORICTY ADMIN COST'!C20</f>
        <v>133298.92</v>
      </c>
      <c r="V19" s="216">
        <f>'PCSP PUB AUTHORICTY ADMIN COST'!D20</f>
        <v>86644.29000000001</v>
      </c>
      <c r="W19" s="216">
        <f>'PCSP PUB AUTHORICTY ADMIN COST'!E20</f>
        <v>6466.920000000002</v>
      </c>
      <c r="X19" s="220">
        <f t="shared" si="7"/>
        <v>226410.13000000003</v>
      </c>
      <c r="Y19" s="216"/>
      <c r="Z19" s="222"/>
      <c r="AA19" s="216">
        <f>'PCSP CONTRACT MODE Expend'!M20</f>
        <v>0</v>
      </c>
      <c r="AB19" s="216"/>
      <c r="AC19" s="220">
        <f t="shared" si="8"/>
        <v>0</v>
      </c>
      <c r="AE19" s="222">
        <f>'PRG CODE 108'!C17</f>
        <v>0</v>
      </c>
      <c r="AF19" s="216">
        <f>'PRG CODE 108'!D17</f>
        <v>0</v>
      </c>
      <c r="AG19" s="216">
        <f>'PRG CODE 108'!E17</f>
        <v>0</v>
      </c>
      <c r="AH19" s="220">
        <f t="shared" si="9"/>
        <v>0</v>
      </c>
    </row>
    <row r="20" spans="1:34" ht="16.5">
      <c r="A20" s="217" t="s">
        <v>13</v>
      </c>
      <c r="C20" s="218">
        <f t="shared" si="0"/>
        <v>22868142.269999996</v>
      </c>
      <c r="D20" s="219">
        <f t="shared" si="1"/>
        <v>14000540.969999999</v>
      </c>
      <c r="E20" s="219">
        <f t="shared" si="2"/>
        <v>7293416.890000001</v>
      </c>
      <c r="F20" s="220">
        <f t="shared" si="3"/>
        <v>44162100.129999995</v>
      </c>
      <c r="G20" s="173"/>
      <c r="H20" s="218">
        <v>12046920.89</v>
      </c>
      <c r="I20" s="221">
        <f t="shared" si="4"/>
        <v>1953620.0799999982</v>
      </c>
      <c r="K20" s="222">
        <f>'PCSP Wkr Comp &amp; IP Pymnts'!C20</f>
        <v>21787468.419999998</v>
      </c>
      <c r="L20" s="216">
        <f>'PCSP Wkr Comp &amp; IP Pymnts'!D20</f>
        <v>13317421.309999999</v>
      </c>
      <c r="M20" s="216">
        <f>'PCSP Wkr Comp &amp; IP Pymnts'!E20</f>
        <v>7170617.45</v>
      </c>
      <c r="N20" s="220">
        <f t="shared" si="5"/>
        <v>42275507.18</v>
      </c>
      <c r="O20" s="216"/>
      <c r="P20" s="222">
        <f>'PCSP SCIF &amp; ST LEVEL CONTACTS'!C20</f>
        <v>298747.2</v>
      </c>
      <c r="Q20" s="216">
        <f>'PCSP SCIF &amp; ST LEVEL CONTACTS'!D20</f>
        <v>174867.33</v>
      </c>
      <c r="R20" s="216">
        <f>'PCSP SCIF &amp; ST LEVEL CONTACTS'!E20</f>
        <v>88677.87</v>
      </c>
      <c r="S20" s="220">
        <f t="shared" si="6"/>
        <v>562292.4</v>
      </c>
      <c r="T20" s="216"/>
      <c r="U20" s="222">
        <f>'PCSP PUB AUTHORICTY ADMIN COST'!C21</f>
        <v>781926.6499999999</v>
      </c>
      <c r="V20" s="216">
        <f>'PCSP PUB AUTHORICTY ADMIN COST'!D21</f>
        <v>508252.33</v>
      </c>
      <c r="W20" s="216">
        <f>'PCSP PUB AUTHORICTY ADMIN COST'!E21</f>
        <v>34121.570000000014</v>
      </c>
      <c r="X20" s="220">
        <f t="shared" si="7"/>
        <v>1324300.55</v>
      </c>
      <c r="Y20" s="216"/>
      <c r="Z20" s="222"/>
      <c r="AA20" s="216">
        <f>'PCSP CONTRACT MODE Expend'!M21</f>
        <v>0</v>
      </c>
      <c r="AB20" s="216"/>
      <c r="AC20" s="220">
        <f t="shared" si="8"/>
        <v>0</v>
      </c>
      <c r="AE20" s="222">
        <f>'PRG CODE 108'!C18</f>
        <v>0</v>
      </c>
      <c r="AF20" s="216">
        <f>'PRG CODE 108'!D18</f>
        <v>0</v>
      </c>
      <c r="AG20" s="216">
        <f>'PRG CODE 108'!E18</f>
        <v>0</v>
      </c>
      <c r="AH20" s="220">
        <f t="shared" si="9"/>
        <v>0</v>
      </c>
    </row>
    <row r="21" spans="1:34" ht="16.5">
      <c r="A21" s="217" t="s">
        <v>14</v>
      </c>
      <c r="C21" s="218">
        <f t="shared" si="0"/>
        <v>549772.1100000001</v>
      </c>
      <c r="D21" s="219">
        <f t="shared" si="1"/>
        <v>323546.72</v>
      </c>
      <c r="E21" s="219">
        <f t="shared" si="2"/>
        <v>166251.26</v>
      </c>
      <c r="F21" s="220">
        <f t="shared" si="3"/>
        <v>1039570.0900000001</v>
      </c>
      <c r="G21" s="173"/>
      <c r="H21" s="218">
        <v>367018.45</v>
      </c>
      <c r="I21" s="221">
        <f t="shared" si="4"/>
        <v>-43471.73000000004</v>
      </c>
      <c r="K21" s="222">
        <f>'PCSP Wkr Comp &amp; IP Pymnts'!C21</f>
        <v>484856.59</v>
      </c>
      <c r="L21" s="216">
        <f>'PCSP Wkr Comp &amp; IP Pymnts'!D21</f>
        <v>302648.68</v>
      </c>
      <c r="M21" s="216">
        <f>'PCSP Wkr Comp &amp; IP Pymnts'!E21</f>
        <v>162958.80000000002</v>
      </c>
      <c r="N21" s="220">
        <f t="shared" si="5"/>
        <v>950464.0700000001</v>
      </c>
      <c r="O21" s="216"/>
      <c r="P21" s="222">
        <f>'PCSP SCIF &amp; ST LEVEL CONTACTS'!C21</f>
        <v>6535.21</v>
      </c>
      <c r="Q21" s="216">
        <f>'PCSP SCIF &amp; ST LEVEL CONTACTS'!D21</f>
        <v>3813.37</v>
      </c>
      <c r="R21" s="216">
        <f>'PCSP SCIF &amp; ST LEVEL CONTACTS'!E21</f>
        <v>1936.84</v>
      </c>
      <c r="S21" s="220">
        <f t="shared" si="6"/>
        <v>12285.42</v>
      </c>
      <c r="T21" s="216"/>
      <c r="U21" s="222">
        <f>'PCSP PUB AUTHORICTY ADMIN COST'!C22</f>
        <v>58380.31</v>
      </c>
      <c r="V21" s="216">
        <f>'PCSP PUB AUTHORICTY ADMIN COST'!D22</f>
        <v>17084.67</v>
      </c>
      <c r="W21" s="216">
        <f>'PCSP PUB AUTHORICTY ADMIN COST'!E22</f>
        <v>1355.62</v>
      </c>
      <c r="X21" s="220">
        <f t="shared" si="7"/>
        <v>76820.59999999999</v>
      </c>
      <c r="Y21" s="216"/>
      <c r="Z21" s="222"/>
      <c r="AA21" s="216">
        <f>'PCSP CONTRACT MODE Expend'!M22</f>
        <v>0</v>
      </c>
      <c r="AB21" s="216"/>
      <c r="AC21" s="220">
        <f t="shared" si="8"/>
        <v>0</v>
      </c>
      <c r="AE21" s="222">
        <f>'PRG CODE 108'!C19</f>
        <v>0</v>
      </c>
      <c r="AF21" s="216">
        <f>'PRG CODE 108'!D19</f>
        <v>0</v>
      </c>
      <c r="AG21" s="216">
        <f>'PRG CODE 108'!E19</f>
        <v>0</v>
      </c>
      <c r="AH21" s="220">
        <f t="shared" si="9"/>
        <v>0</v>
      </c>
    </row>
    <row r="22" spans="1:34" ht="16.5">
      <c r="A22" s="217" t="s">
        <v>15</v>
      </c>
      <c r="C22" s="218">
        <f t="shared" si="0"/>
        <v>25423585.88</v>
      </c>
      <c r="D22" s="219">
        <f t="shared" si="1"/>
        <v>15886809.340000002</v>
      </c>
      <c r="E22" s="219">
        <f t="shared" si="2"/>
        <v>8020130.3</v>
      </c>
      <c r="F22" s="220">
        <f t="shared" si="3"/>
        <v>49330525.519999996</v>
      </c>
      <c r="G22" s="173"/>
      <c r="H22" s="218">
        <v>15785740.629999999</v>
      </c>
      <c r="I22" s="221">
        <f t="shared" si="4"/>
        <v>101068.71000000276</v>
      </c>
      <c r="K22" s="222">
        <f>'PCSP Wkr Comp &amp; IP Pymnts'!C22</f>
        <v>23482562.86</v>
      </c>
      <c r="L22" s="216">
        <f>'PCSP Wkr Comp &amp; IP Pymnts'!D22</f>
        <v>14646251.13</v>
      </c>
      <c r="M22" s="216">
        <f>'PCSP Wkr Comp &amp; IP Pymnts'!E22</f>
        <v>7886221.34</v>
      </c>
      <c r="N22" s="220">
        <f t="shared" si="5"/>
        <v>46015035.33</v>
      </c>
      <c r="O22" s="216"/>
      <c r="P22" s="222">
        <f>'PCSP SCIF &amp; ST LEVEL CONTACTS'!C22</f>
        <v>317297.49</v>
      </c>
      <c r="Q22" s="216">
        <f>'PCSP SCIF &amp; ST LEVEL CONTACTS'!D22</f>
        <v>185136.63</v>
      </c>
      <c r="R22" s="216">
        <f>'PCSP SCIF &amp; ST LEVEL CONTACTS'!E22</f>
        <v>94029.86</v>
      </c>
      <c r="S22" s="220">
        <f t="shared" si="6"/>
        <v>596463.98</v>
      </c>
      <c r="T22" s="216"/>
      <c r="U22" s="222">
        <f>'PCSP PUB AUTHORICTY ADMIN COST'!C23</f>
        <v>1623725.53</v>
      </c>
      <c r="V22" s="216">
        <f>'PCSP PUB AUTHORICTY ADMIN COST'!D23</f>
        <v>1055421.58</v>
      </c>
      <c r="W22" s="216">
        <f>'PCSP PUB AUTHORICTY ADMIN COST'!E23</f>
        <v>39879.09999999999</v>
      </c>
      <c r="X22" s="220">
        <f t="shared" si="7"/>
        <v>2719026.2100000004</v>
      </c>
      <c r="Y22" s="216"/>
      <c r="Z22" s="222"/>
      <c r="AA22" s="216">
        <f>'PCSP CONTRACT MODE Expend'!M23</f>
        <v>0</v>
      </c>
      <c r="AB22" s="216"/>
      <c r="AC22" s="220">
        <f t="shared" si="8"/>
        <v>0</v>
      </c>
      <c r="AE22" s="222">
        <f>'PRG CODE 108'!C20</f>
        <v>0</v>
      </c>
      <c r="AF22" s="216">
        <f>'PRG CODE 108'!D20</f>
        <v>0</v>
      </c>
      <c r="AG22" s="216">
        <f>'PRG CODE 108'!E20</f>
        <v>0</v>
      </c>
      <c r="AH22" s="220">
        <f t="shared" si="9"/>
        <v>0</v>
      </c>
    </row>
    <row r="23" spans="1:34" ht="16.5">
      <c r="A23" s="217" t="s">
        <v>16</v>
      </c>
      <c r="C23" s="218">
        <f t="shared" si="0"/>
        <v>8884171.129999999</v>
      </c>
      <c r="D23" s="219">
        <f t="shared" si="1"/>
        <v>5525144.54</v>
      </c>
      <c r="E23" s="219">
        <f t="shared" si="2"/>
        <v>2732808.71</v>
      </c>
      <c r="F23" s="220">
        <f t="shared" si="3"/>
        <v>17142124.38</v>
      </c>
      <c r="G23" s="173"/>
      <c r="H23" s="218">
        <v>4983061.19</v>
      </c>
      <c r="I23" s="221">
        <f t="shared" si="4"/>
        <v>542083.3499999996</v>
      </c>
      <c r="K23" s="222">
        <f>'PCSP Wkr Comp &amp; IP Pymnts'!C23</f>
        <v>8021311.529999999</v>
      </c>
      <c r="L23" s="216">
        <f>'PCSP Wkr Comp &amp; IP Pymnts'!D23</f>
        <v>4971305.62</v>
      </c>
      <c r="M23" s="216">
        <f>'PCSP Wkr Comp &amp; IP Pymnts'!E23</f>
        <v>2676770.06</v>
      </c>
      <c r="N23" s="220">
        <f t="shared" si="5"/>
        <v>15669387.209999999</v>
      </c>
      <c r="O23" s="216"/>
      <c r="P23" s="222">
        <f>'PCSP SCIF &amp; ST LEVEL CONTACTS'!C23</f>
        <v>108475.34999999999</v>
      </c>
      <c r="Q23" s="216">
        <f>'PCSP SCIF &amp; ST LEVEL CONTACTS'!D23</f>
        <v>63489.16</v>
      </c>
      <c r="R23" s="216">
        <f>'PCSP SCIF &amp; ST LEVEL CONTACTS'!E23</f>
        <v>32233.19</v>
      </c>
      <c r="S23" s="220">
        <f t="shared" si="6"/>
        <v>204197.7</v>
      </c>
      <c r="T23" s="216"/>
      <c r="U23" s="222">
        <f>'PCSP PUB AUTHORICTY ADMIN COST'!C24</f>
        <v>754384.25</v>
      </c>
      <c r="V23" s="216">
        <f>'PCSP PUB AUTHORICTY ADMIN COST'!D24</f>
        <v>490349.76</v>
      </c>
      <c r="W23" s="216">
        <f>'PCSP PUB AUTHORICTY ADMIN COST'!E24</f>
        <v>23805.460000000014</v>
      </c>
      <c r="X23" s="220">
        <f t="shared" si="7"/>
        <v>1268539.47</v>
      </c>
      <c r="Y23" s="216"/>
      <c r="Z23" s="222"/>
      <c r="AA23" s="216">
        <f>'PCSP CONTRACT MODE Expend'!M24</f>
        <v>0</v>
      </c>
      <c r="AB23" s="216"/>
      <c r="AC23" s="220">
        <f t="shared" si="8"/>
        <v>0</v>
      </c>
      <c r="AE23" s="222">
        <f>'PRG CODE 108'!C21</f>
        <v>0</v>
      </c>
      <c r="AF23" s="216">
        <f>'PRG CODE 108'!D21</f>
        <v>0</v>
      </c>
      <c r="AG23" s="216">
        <f>'PRG CODE 108'!E21</f>
        <v>0</v>
      </c>
      <c r="AH23" s="220">
        <f t="shared" si="9"/>
        <v>0</v>
      </c>
    </row>
    <row r="24" spans="1:34" ht="16.5">
      <c r="A24" s="217" t="s">
        <v>17</v>
      </c>
      <c r="C24" s="218">
        <f t="shared" si="0"/>
        <v>11393763.000000002</v>
      </c>
      <c r="D24" s="219">
        <f t="shared" si="1"/>
        <v>7030654.08</v>
      </c>
      <c r="E24" s="219">
        <f t="shared" si="2"/>
        <v>3729233.8800000004</v>
      </c>
      <c r="F24" s="220">
        <f t="shared" si="3"/>
        <v>22153650.96</v>
      </c>
      <c r="G24" s="173"/>
      <c r="H24" s="218">
        <v>5869102.2700000005</v>
      </c>
      <c r="I24" s="221">
        <f t="shared" si="4"/>
        <v>1161551.8099999996</v>
      </c>
      <c r="K24" s="222">
        <f>'PCSP Wkr Comp &amp; IP Pymnts'!C24</f>
        <v>11075150.23</v>
      </c>
      <c r="L24" s="216">
        <f>'PCSP Wkr Comp &amp; IP Pymnts'!D24</f>
        <v>6835347.3</v>
      </c>
      <c r="M24" s="216">
        <f>'PCSP Wkr Comp &amp; IP Pymnts'!E24</f>
        <v>3680442.56</v>
      </c>
      <c r="N24" s="220">
        <f t="shared" si="5"/>
        <v>21590940.09</v>
      </c>
      <c r="O24" s="216"/>
      <c r="P24" s="222">
        <f>'PCSP SCIF &amp; ST LEVEL CONTACTS'!C24</f>
        <v>146154.38999999998</v>
      </c>
      <c r="Q24" s="216">
        <f>'PCSP SCIF &amp; ST LEVEL CONTACTS'!D24</f>
        <v>85298.54</v>
      </c>
      <c r="R24" s="216">
        <f>'PCSP SCIF &amp; ST LEVEL CONTACTS'!E24</f>
        <v>43270.85</v>
      </c>
      <c r="S24" s="220">
        <f t="shared" si="6"/>
        <v>274723.77999999997</v>
      </c>
      <c r="T24" s="216"/>
      <c r="U24" s="222">
        <f>'PCSP PUB AUTHORICTY ADMIN COST'!C25</f>
        <v>172458.38</v>
      </c>
      <c r="V24" s="216">
        <f>'PCSP PUB AUTHORICTY ADMIN COST'!D25</f>
        <v>110008.23999999999</v>
      </c>
      <c r="W24" s="216">
        <f>'PCSP PUB AUTHORICTY ADMIN COST'!E25</f>
        <v>5520.469999999999</v>
      </c>
      <c r="X24" s="220">
        <f t="shared" si="7"/>
        <v>287987.08999999997</v>
      </c>
      <c r="Y24" s="216"/>
      <c r="Z24" s="222"/>
      <c r="AA24" s="216">
        <f>'PCSP CONTRACT MODE Expend'!M25</f>
        <v>0</v>
      </c>
      <c r="AB24" s="216"/>
      <c r="AC24" s="220">
        <f t="shared" si="8"/>
        <v>0</v>
      </c>
      <c r="AE24" s="222">
        <f>'PRG CODE 108'!C22</f>
        <v>0</v>
      </c>
      <c r="AF24" s="216">
        <f>'PRG CODE 108'!D22</f>
        <v>0</v>
      </c>
      <c r="AG24" s="216">
        <f>'PRG CODE 108'!E22</f>
        <v>0</v>
      </c>
      <c r="AH24" s="220">
        <f t="shared" si="9"/>
        <v>0</v>
      </c>
    </row>
    <row r="25" spans="1:34" ht="16.5">
      <c r="A25" s="217" t="s">
        <v>18</v>
      </c>
      <c r="C25" s="218">
        <f t="shared" si="0"/>
        <v>1249358.3900000001</v>
      </c>
      <c r="D25" s="219">
        <f t="shared" si="1"/>
        <v>774985.9400000001</v>
      </c>
      <c r="E25" s="219">
        <f t="shared" si="2"/>
        <v>406616.17000000004</v>
      </c>
      <c r="F25" s="220">
        <f t="shared" si="3"/>
        <v>2430960.5</v>
      </c>
      <c r="G25" s="173"/>
      <c r="H25" s="218">
        <v>856941.4199999999</v>
      </c>
      <c r="I25" s="221">
        <f t="shared" si="4"/>
        <v>-81955.47999999986</v>
      </c>
      <c r="K25" s="222">
        <f>'PCSP Wkr Comp &amp; IP Pymnts'!C25</f>
        <v>1199708.28</v>
      </c>
      <c r="L25" s="216">
        <f>'PCSP Wkr Comp &amp; IP Pymnts'!D25</f>
        <v>743834.53</v>
      </c>
      <c r="M25" s="216">
        <f>'PCSP Wkr Comp &amp; IP Pymnts'!E25</f>
        <v>400512.35000000003</v>
      </c>
      <c r="N25" s="220">
        <f t="shared" si="5"/>
        <v>2344055.16</v>
      </c>
      <c r="O25" s="216"/>
      <c r="P25" s="222">
        <f>'PCSP SCIF &amp; ST LEVEL CONTACTS'!C25</f>
        <v>16431.82</v>
      </c>
      <c r="Q25" s="216">
        <f>'PCSP SCIF &amp; ST LEVEL CONTACTS'!D25</f>
        <v>9666.670000000002</v>
      </c>
      <c r="R25" s="216">
        <f>'PCSP SCIF &amp; ST LEVEL CONTACTS'!E25</f>
        <v>4915.15</v>
      </c>
      <c r="S25" s="220">
        <f t="shared" si="6"/>
        <v>31013.64</v>
      </c>
      <c r="T25" s="216"/>
      <c r="U25" s="222">
        <f>'PCSP PUB AUTHORICTY ADMIN COST'!C26</f>
        <v>33218.28999999999</v>
      </c>
      <c r="V25" s="216">
        <f>'PCSP PUB AUTHORICTY ADMIN COST'!D26</f>
        <v>21484.739999999998</v>
      </c>
      <c r="W25" s="216">
        <f>'PCSP PUB AUTHORICTY ADMIN COST'!E26</f>
        <v>1188.6699999999996</v>
      </c>
      <c r="X25" s="220">
        <f t="shared" si="7"/>
        <v>55891.69999999999</v>
      </c>
      <c r="Y25" s="216"/>
      <c r="Z25" s="222"/>
      <c r="AA25" s="216">
        <f>'PCSP CONTRACT MODE Expend'!M26</f>
        <v>0</v>
      </c>
      <c r="AB25" s="216"/>
      <c r="AC25" s="220">
        <f t="shared" si="8"/>
        <v>0</v>
      </c>
      <c r="AE25" s="222">
        <f>'PRG CODE 108'!C23</f>
        <v>0</v>
      </c>
      <c r="AF25" s="216">
        <f>'PRG CODE 108'!D23</f>
        <v>0</v>
      </c>
      <c r="AG25" s="216">
        <f>'PRG CODE 108'!E23</f>
        <v>0</v>
      </c>
      <c r="AH25" s="220">
        <f t="shared" si="9"/>
        <v>0</v>
      </c>
    </row>
    <row r="26" spans="1:34" ht="16.5">
      <c r="A26" s="217" t="s">
        <v>19</v>
      </c>
      <c r="C26" s="218">
        <f t="shared" si="0"/>
        <v>941923284.22</v>
      </c>
      <c r="D26" s="219">
        <f t="shared" si="1"/>
        <v>590412104.4000001</v>
      </c>
      <c r="E26" s="219">
        <f t="shared" si="2"/>
        <v>301988422.02</v>
      </c>
      <c r="F26" s="220">
        <f t="shared" si="3"/>
        <v>1834323810.64</v>
      </c>
      <c r="G26" s="173"/>
      <c r="H26" s="218">
        <v>556315581.52</v>
      </c>
      <c r="I26" s="221">
        <f t="shared" si="4"/>
        <v>34096522.880000114</v>
      </c>
      <c r="K26" s="222">
        <f>'PCSP Wkr Comp &amp; IP Pymnts'!C26</f>
        <v>882058164.94</v>
      </c>
      <c r="L26" s="216">
        <f>'PCSP Wkr Comp &amp; IP Pymnts'!D26</f>
        <v>552377178.25</v>
      </c>
      <c r="M26" s="216">
        <f>'PCSP Wkr Comp &amp; IP Pymnts'!E26</f>
        <v>297426373.71999997</v>
      </c>
      <c r="N26" s="220">
        <f t="shared" si="5"/>
        <v>1731861716.91</v>
      </c>
      <c r="O26" s="216"/>
      <c r="P26" s="222">
        <f>'PCSP SCIF &amp; ST LEVEL CONTACTS'!C26</f>
        <v>12277148.93</v>
      </c>
      <c r="Q26" s="216">
        <f>'PCSP SCIF &amp; ST LEVEL CONTACTS'!D26</f>
        <v>7124919.08</v>
      </c>
      <c r="R26" s="216">
        <f>'PCSP SCIF &amp; ST LEVEL CONTACTS'!E26</f>
        <v>3614300.85</v>
      </c>
      <c r="S26" s="220">
        <f t="shared" si="6"/>
        <v>23016368.86</v>
      </c>
      <c r="T26" s="216"/>
      <c r="U26" s="222">
        <f>'PCSP PUB AUTHORICTY ADMIN COST'!C27</f>
        <v>47587970.35</v>
      </c>
      <c r="V26" s="216">
        <f>'PCSP PUB AUTHORICTY ADMIN COST'!D27</f>
        <v>30910007.07</v>
      </c>
      <c r="W26" s="216">
        <f>'PCSP PUB AUTHORICTY ADMIN COST'!E27</f>
        <v>947747.45</v>
      </c>
      <c r="X26" s="220">
        <f t="shared" si="7"/>
        <v>79445724.87</v>
      </c>
      <c r="Y26" s="216"/>
      <c r="Z26" s="222"/>
      <c r="AA26" s="216">
        <f>'PCSP CONTRACT MODE Expend'!M27</f>
        <v>0</v>
      </c>
      <c r="AB26" s="216"/>
      <c r="AC26" s="220">
        <f t="shared" si="8"/>
        <v>0</v>
      </c>
      <c r="AE26" s="222">
        <f>'PRG CODE 108'!C24</f>
        <v>0</v>
      </c>
      <c r="AF26" s="216">
        <f>'PRG CODE 108'!D24</f>
        <v>0</v>
      </c>
      <c r="AG26" s="216">
        <f>'PRG CODE 108'!E24</f>
        <v>0</v>
      </c>
      <c r="AH26" s="220">
        <f t="shared" si="9"/>
        <v>0</v>
      </c>
    </row>
    <row r="27" spans="1:34" ht="16.5">
      <c r="A27" s="217" t="s">
        <v>20</v>
      </c>
      <c r="C27" s="218">
        <f t="shared" si="0"/>
        <v>7379888.28</v>
      </c>
      <c r="D27" s="219">
        <f t="shared" si="1"/>
        <v>4567133.35</v>
      </c>
      <c r="E27" s="219">
        <f t="shared" si="2"/>
        <v>2321941.5700000003</v>
      </c>
      <c r="F27" s="220">
        <f t="shared" si="3"/>
        <v>14268963.2</v>
      </c>
      <c r="G27" s="173"/>
      <c r="H27" s="218">
        <v>3630866.0399999996</v>
      </c>
      <c r="I27" s="221">
        <f t="shared" si="4"/>
        <v>936267.31</v>
      </c>
      <c r="K27" s="222">
        <f>'PCSP Wkr Comp &amp; IP Pymnts'!C27</f>
        <v>6856280.82</v>
      </c>
      <c r="L27" s="216">
        <f>'PCSP Wkr Comp &amp; IP Pymnts'!D27</f>
        <v>4233068.65</v>
      </c>
      <c r="M27" s="216">
        <f>'PCSP Wkr Comp &amp; IP Pymnts'!E27</f>
        <v>2279266.14</v>
      </c>
      <c r="N27" s="220">
        <f t="shared" si="5"/>
        <v>13368615.610000001</v>
      </c>
      <c r="O27" s="216"/>
      <c r="P27" s="222">
        <f>'PCSP SCIF &amp; ST LEVEL CONTACTS'!C27</f>
        <v>95365.11</v>
      </c>
      <c r="Q27" s="216">
        <f>'PCSP SCIF &amp; ST LEVEL CONTACTS'!D27</f>
        <v>55707.18</v>
      </c>
      <c r="R27" s="216">
        <f>'PCSP SCIF &amp; ST LEVEL CONTACTS'!E27</f>
        <v>28269.93</v>
      </c>
      <c r="S27" s="220">
        <f t="shared" si="6"/>
        <v>179342.22</v>
      </c>
      <c r="T27" s="216"/>
      <c r="U27" s="222">
        <f>'PCSP PUB AUTHORICTY ADMIN COST'!C28</f>
        <v>428242.35000000003</v>
      </c>
      <c r="V27" s="216">
        <f>'PCSP PUB AUTHORICTY ADMIN COST'!D28</f>
        <v>278357.52</v>
      </c>
      <c r="W27" s="216">
        <f>'PCSP PUB AUTHORICTY ADMIN COST'!E28</f>
        <v>14405.5</v>
      </c>
      <c r="X27" s="220">
        <f t="shared" si="7"/>
        <v>721005.3700000001</v>
      </c>
      <c r="Y27" s="216"/>
      <c r="Z27" s="222"/>
      <c r="AA27" s="216">
        <f>'PCSP CONTRACT MODE Expend'!M28</f>
        <v>0</v>
      </c>
      <c r="AB27" s="216"/>
      <c r="AC27" s="220">
        <f t="shared" si="8"/>
        <v>0</v>
      </c>
      <c r="AE27" s="222">
        <f>'PRG CODE 108'!C25</f>
        <v>0</v>
      </c>
      <c r="AF27" s="216">
        <f>'PRG CODE 108'!D25</f>
        <v>0</v>
      </c>
      <c r="AG27" s="216">
        <f>'PRG CODE 108'!E25</f>
        <v>0</v>
      </c>
      <c r="AH27" s="220">
        <f t="shared" si="9"/>
        <v>0</v>
      </c>
    </row>
    <row r="28" spans="1:34" ht="16.5">
      <c r="A28" s="217" t="s">
        <v>21</v>
      </c>
      <c r="C28" s="218">
        <f t="shared" si="0"/>
        <v>12706977.98</v>
      </c>
      <c r="D28" s="219">
        <f t="shared" si="1"/>
        <v>7832588.95</v>
      </c>
      <c r="E28" s="219">
        <f t="shared" si="2"/>
        <v>3882779.2900000005</v>
      </c>
      <c r="F28" s="220">
        <f t="shared" si="3"/>
        <v>24422346.22</v>
      </c>
      <c r="G28" s="173"/>
      <c r="H28" s="218">
        <v>6956596.109999999</v>
      </c>
      <c r="I28" s="221">
        <f t="shared" si="4"/>
        <v>875992.8400000008</v>
      </c>
      <c r="K28" s="222">
        <f>'PCSP Wkr Comp &amp; IP Pymnts'!C28</f>
        <v>11433340.58</v>
      </c>
      <c r="L28" s="216">
        <f>'PCSP Wkr Comp &amp; IP Pymnts'!D28</f>
        <v>7038878.09</v>
      </c>
      <c r="M28" s="216">
        <f>'PCSP Wkr Comp &amp; IP Pymnts'!E28</f>
        <v>3790023.85</v>
      </c>
      <c r="N28" s="220">
        <f t="shared" si="5"/>
        <v>22262242.520000003</v>
      </c>
      <c r="O28" s="216"/>
      <c r="P28" s="222">
        <f>'PCSP SCIF &amp; ST LEVEL CONTACTS'!C28</f>
        <v>155460.46</v>
      </c>
      <c r="Q28" s="216">
        <f>'PCSP SCIF &amp; ST LEVEL CONTACTS'!D28</f>
        <v>90893.73999999999</v>
      </c>
      <c r="R28" s="216">
        <f>'PCSP SCIF &amp; ST LEVEL CONTACTS'!E28</f>
        <v>46162.72</v>
      </c>
      <c r="S28" s="220">
        <f t="shared" si="6"/>
        <v>292516.92</v>
      </c>
      <c r="T28" s="216"/>
      <c r="U28" s="222">
        <f>'PCSP PUB AUTHORICTY ADMIN COST'!C29</f>
        <v>1118176.94</v>
      </c>
      <c r="V28" s="216">
        <f>'PCSP PUB AUTHORICTY ADMIN COST'!D29</f>
        <v>702817.1200000001</v>
      </c>
      <c r="W28" s="216">
        <f>'PCSP PUB AUTHORICTY ADMIN COST'!E29</f>
        <v>46592.72</v>
      </c>
      <c r="X28" s="220">
        <f t="shared" si="7"/>
        <v>1867586.78</v>
      </c>
      <c r="Y28" s="216"/>
      <c r="Z28" s="222"/>
      <c r="AA28" s="216">
        <f>'PCSP CONTRACT MODE Expend'!M29</f>
        <v>0</v>
      </c>
      <c r="AB28" s="216"/>
      <c r="AC28" s="220">
        <f t="shared" si="8"/>
        <v>0</v>
      </c>
      <c r="AE28" s="222">
        <f>'PRG CODE 108'!C26</f>
        <v>0</v>
      </c>
      <c r="AF28" s="216">
        <f>'PRG CODE 108'!D26</f>
        <v>0</v>
      </c>
      <c r="AG28" s="216">
        <f>'PRG CODE 108'!E26</f>
        <v>0</v>
      </c>
      <c r="AH28" s="220">
        <f t="shared" si="9"/>
        <v>0</v>
      </c>
    </row>
    <row r="29" spans="1:34" ht="16.5">
      <c r="A29" s="217" t="s">
        <v>22</v>
      </c>
      <c r="C29" s="218">
        <f t="shared" si="0"/>
        <v>1099966.05</v>
      </c>
      <c r="D29" s="219">
        <f t="shared" si="1"/>
        <v>674135.0400000002</v>
      </c>
      <c r="E29" s="219">
        <f t="shared" si="2"/>
        <v>334440.14</v>
      </c>
      <c r="F29" s="220">
        <f t="shared" si="3"/>
        <v>2108541.2300000004</v>
      </c>
      <c r="G29" s="173"/>
      <c r="H29" s="218">
        <v>723337.8</v>
      </c>
      <c r="I29" s="221">
        <f t="shared" si="4"/>
        <v>-49202.75999999989</v>
      </c>
      <c r="K29" s="222">
        <f>'PCSP Wkr Comp &amp; IP Pymnts'!C29</f>
        <v>991798.63</v>
      </c>
      <c r="L29" s="216">
        <f>'PCSP Wkr Comp &amp; IP Pymnts'!D29</f>
        <v>605333.6100000001</v>
      </c>
      <c r="M29" s="216">
        <f>'PCSP Wkr Comp &amp; IP Pymnts'!E29</f>
        <v>325931.57</v>
      </c>
      <c r="N29" s="220">
        <f t="shared" si="5"/>
        <v>1923063.8100000003</v>
      </c>
      <c r="O29" s="216"/>
      <c r="P29" s="222">
        <f>'PCSP SCIF &amp; ST LEVEL CONTACTS'!C29</f>
        <v>13438.23</v>
      </c>
      <c r="Q29" s="216">
        <f>'PCSP SCIF &amp; ST LEVEL CONTACTS'!D29</f>
        <v>7906.500000000001</v>
      </c>
      <c r="R29" s="216">
        <f>'PCSP SCIF &amp; ST LEVEL CONTACTS'!E29</f>
        <v>4018.73</v>
      </c>
      <c r="S29" s="220">
        <f t="shared" si="6"/>
        <v>25363.46</v>
      </c>
      <c r="T29" s="216"/>
      <c r="U29" s="222">
        <f>'PCSP PUB AUTHORICTY ADMIN COST'!C30</f>
        <v>94729.19</v>
      </c>
      <c r="V29" s="216">
        <f>'PCSP PUB AUTHORICTY ADMIN COST'!D30</f>
        <v>60894.93</v>
      </c>
      <c r="W29" s="216">
        <f>'PCSP PUB AUTHORICTY ADMIN COST'!E30</f>
        <v>4489.839999999999</v>
      </c>
      <c r="X29" s="220">
        <f t="shared" si="7"/>
        <v>160113.96</v>
      </c>
      <c r="Y29" s="216"/>
      <c r="Z29" s="222"/>
      <c r="AA29" s="216">
        <f>'PCSP CONTRACT MODE Expend'!M30</f>
        <v>0</v>
      </c>
      <c r="AB29" s="216"/>
      <c r="AC29" s="220">
        <f t="shared" si="8"/>
        <v>0</v>
      </c>
      <c r="AE29" s="222">
        <f>'PRG CODE 108'!C27</f>
        <v>0</v>
      </c>
      <c r="AF29" s="216">
        <f>'PRG CODE 108'!D27</f>
        <v>0</v>
      </c>
      <c r="AG29" s="216">
        <f>'PRG CODE 108'!E27</f>
        <v>0</v>
      </c>
      <c r="AH29" s="220">
        <f t="shared" si="9"/>
        <v>0</v>
      </c>
    </row>
    <row r="30" spans="1:34" ht="16.5">
      <c r="A30" s="217" t="s">
        <v>23</v>
      </c>
      <c r="C30" s="218">
        <f t="shared" si="0"/>
        <v>8981522.58</v>
      </c>
      <c r="D30" s="219">
        <f t="shared" si="1"/>
        <v>5555125.51</v>
      </c>
      <c r="E30" s="219">
        <f t="shared" si="2"/>
        <v>2790061.02</v>
      </c>
      <c r="F30" s="220">
        <f t="shared" si="3"/>
        <v>17326709.11</v>
      </c>
      <c r="G30" s="173"/>
      <c r="H30" s="218">
        <v>5148458.949999999</v>
      </c>
      <c r="I30" s="221">
        <f t="shared" si="4"/>
        <v>406666.5600000005</v>
      </c>
      <c r="K30" s="222">
        <f>'PCSP Wkr Comp &amp; IP Pymnts'!C30</f>
        <v>8239496.8100000005</v>
      </c>
      <c r="L30" s="216">
        <f>'PCSP Wkr Comp &amp; IP Pymnts'!D30</f>
        <v>5080386.37</v>
      </c>
      <c r="M30" s="216">
        <f>'PCSP Wkr Comp &amp; IP Pymnts'!E30</f>
        <v>2735494.61</v>
      </c>
      <c r="N30" s="220">
        <f t="shared" si="5"/>
        <v>16055377.79</v>
      </c>
      <c r="O30" s="216"/>
      <c r="P30" s="222">
        <f>'PCSP SCIF &amp; ST LEVEL CONTACTS'!C30</f>
        <v>109167.42000000001</v>
      </c>
      <c r="Q30" s="216">
        <f>'PCSP SCIF &amp; ST LEVEL CONTACTS'!D30</f>
        <v>63686.67</v>
      </c>
      <c r="R30" s="216">
        <f>'PCSP SCIF &amp; ST LEVEL CONTACTS'!E30</f>
        <v>32320.75</v>
      </c>
      <c r="S30" s="220">
        <f t="shared" si="6"/>
        <v>205174.84000000003</v>
      </c>
      <c r="T30" s="216"/>
      <c r="U30" s="222">
        <f>'PCSP PUB AUTHORICTY ADMIN COST'!C31</f>
        <v>632858.3500000001</v>
      </c>
      <c r="V30" s="216">
        <f>'PCSP PUB AUTHORICTY ADMIN COST'!D31</f>
        <v>411052.47000000003</v>
      </c>
      <c r="W30" s="216">
        <f>'PCSP PUB AUTHORICTY ADMIN COST'!E31</f>
        <v>22245.659999999996</v>
      </c>
      <c r="X30" s="220">
        <f t="shared" si="7"/>
        <v>1066156.48</v>
      </c>
      <c r="Y30" s="216"/>
      <c r="Z30" s="222"/>
      <c r="AA30" s="216">
        <f>'PCSP CONTRACT MODE Expend'!M31</f>
        <v>0</v>
      </c>
      <c r="AB30" s="216"/>
      <c r="AC30" s="220">
        <f t="shared" si="8"/>
        <v>0</v>
      </c>
      <c r="AE30" s="222">
        <f>'PRG CODE 108'!C28</f>
        <v>0</v>
      </c>
      <c r="AF30" s="216">
        <f>'PRG CODE 108'!D28</f>
        <v>0</v>
      </c>
      <c r="AG30" s="216">
        <f>'PRG CODE 108'!E28</f>
        <v>0</v>
      </c>
      <c r="AH30" s="220">
        <f t="shared" si="9"/>
        <v>0</v>
      </c>
    </row>
    <row r="31" spans="1:34" ht="16.5">
      <c r="A31" s="217" t="s">
        <v>24</v>
      </c>
      <c r="C31" s="218">
        <f t="shared" si="0"/>
        <v>11723609.600000001</v>
      </c>
      <c r="D31" s="219">
        <f t="shared" si="1"/>
        <v>7287207.249999999</v>
      </c>
      <c r="E31" s="219">
        <f t="shared" si="2"/>
        <v>3661496.9999999995</v>
      </c>
      <c r="F31" s="220">
        <f t="shared" si="3"/>
        <v>22672313.85</v>
      </c>
      <c r="G31" s="173"/>
      <c r="H31" s="218">
        <v>6568310.4</v>
      </c>
      <c r="I31" s="221">
        <f t="shared" si="4"/>
        <v>718896.8499999987</v>
      </c>
      <c r="K31" s="222">
        <f>'PCSP Wkr Comp &amp; IP Pymnts'!C31</f>
        <v>10764796.520000001</v>
      </c>
      <c r="L31" s="216">
        <f>'PCSP Wkr Comp &amp; IP Pymnts'!D31</f>
        <v>6673818.51</v>
      </c>
      <c r="M31" s="216">
        <f>'PCSP Wkr Comp &amp; IP Pymnts'!E31</f>
        <v>3593478.57</v>
      </c>
      <c r="N31" s="220">
        <f t="shared" si="5"/>
        <v>21032093.6</v>
      </c>
      <c r="O31" s="216"/>
      <c r="P31" s="222">
        <f>'PCSP SCIF &amp; ST LEVEL CONTACTS'!C31</f>
        <v>147907.41999999998</v>
      </c>
      <c r="Q31" s="216">
        <f>'PCSP SCIF &amp; ST LEVEL CONTACTS'!D31</f>
        <v>86300.06</v>
      </c>
      <c r="R31" s="216">
        <f>'PCSP SCIF &amp; ST LEVEL CONTACTS'!E31</f>
        <v>43815.36</v>
      </c>
      <c r="S31" s="220">
        <f t="shared" si="6"/>
        <v>278022.83999999997</v>
      </c>
      <c r="T31" s="216"/>
      <c r="U31" s="222">
        <f>'PCSP PUB AUTHORICTY ADMIN COST'!C32</f>
        <v>810905.6599999999</v>
      </c>
      <c r="V31" s="216">
        <f>'PCSP PUB AUTHORICTY ADMIN COST'!D32</f>
        <v>527088.6799999999</v>
      </c>
      <c r="W31" s="216">
        <f>'PCSP PUB AUTHORICTY ADMIN COST'!E32</f>
        <v>24203.070000000007</v>
      </c>
      <c r="X31" s="220">
        <f t="shared" si="7"/>
        <v>1362197.41</v>
      </c>
      <c r="Y31" s="216"/>
      <c r="Z31" s="222"/>
      <c r="AA31" s="216">
        <f>'PCSP CONTRACT MODE Expend'!M32</f>
        <v>0</v>
      </c>
      <c r="AB31" s="216"/>
      <c r="AC31" s="220">
        <f t="shared" si="8"/>
        <v>0</v>
      </c>
      <c r="AE31" s="222">
        <f>'PRG CODE 108'!C29</f>
        <v>0</v>
      </c>
      <c r="AF31" s="216">
        <f>'PRG CODE 108'!D29</f>
        <v>0</v>
      </c>
      <c r="AG31" s="216">
        <f>'PRG CODE 108'!E29</f>
        <v>0</v>
      </c>
      <c r="AH31" s="220">
        <f t="shared" si="9"/>
        <v>0</v>
      </c>
    </row>
    <row r="32" spans="1:34" ht="16.5">
      <c r="A32" s="217" t="s">
        <v>25</v>
      </c>
      <c r="C32" s="218">
        <f t="shared" si="0"/>
        <v>613795.87</v>
      </c>
      <c r="D32" s="219">
        <f t="shared" si="1"/>
        <v>375143.24000000005</v>
      </c>
      <c r="E32" s="219">
        <f t="shared" si="2"/>
        <v>190249.75</v>
      </c>
      <c r="F32" s="220">
        <f t="shared" si="3"/>
        <v>1179188.86</v>
      </c>
      <c r="G32" s="173"/>
      <c r="H32" s="218">
        <v>348905.77999999997</v>
      </c>
      <c r="I32" s="221">
        <f t="shared" si="4"/>
        <v>26237.46000000008</v>
      </c>
      <c r="K32" s="222">
        <f>'PCSP Wkr Comp &amp; IP Pymnts'!C32</f>
        <v>567003.98</v>
      </c>
      <c r="L32" s="216">
        <f>'PCSP Wkr Comp &amp; IP Pymnts'!D32</f>
        <v>345150.96</v>
      </c>
      <c r="M32" s="216">
        <f>'PCSP Wkr Comp &amp; IP Pymnts'!E32</f>
        <v>185842.5</v>
      </c>
      <c r="N32" s="220">
        <f t="shared" si="5"/>
        <v>1097997.44</v>
      </c>
      <c r="O32" s="216"/>
      <c r="P32" s="222">
        <f>'PCSP SCIF &amp; ST LEVEL CONTACTS'!C32</f>
        <v>7307.04</v>
      </c>
      <c r="Q32" s="216">
        <f>'PCSP SCIF &amp; ST LEVEL CONTACTS'!D32</f>
        <v>4327.13</v>
      </c>
      <c r="R32" s="216">
        <f>'PCSP SCIF &amp; ST LEVEL CONTACTS'!E32</f>
        <v>2198.91</v>
      </c>
      <c r="S32" s="220">
        <f t="shared" si="6"/>
        <v>13833.08</v>
      </c>
      <c r="T32" s="216"/>
      <c r="U32" s="222">
        <f>'PCSP PUB AUTHORICTY ADMIN COST'!C33</f>
        <v>39484.850000000006</v>
      </c>
      <c r="V32" s="216">
        <f>'PCSP PUB AUTHORICTY ADMIN COST'!D33</f>
        <v>25665.149999999998</v>
      </c>
      <c r="W32" s="216">
        <f>'PCSP PUB AUTHORICTY ADMIN COST'!E33</f>
        <v>2208.340000000001</v>
      </c>
      <c r="X32" s="220">
        <f t="shared" si="7"/>
        <v>67358.34</v>
      </c>
      <c r="Y32" s="216"/>
      <c r="Z32" s="222"/>
      <c r="AA32" s="216">
        <f>'PCSP CONTRACT MODE Expend'!M33</f>
        <v>0</v>
      </c>
      <c r="AB32" s="216"/>
      <c r="AC32" s="220">
        <f t="shared" si="8"/>
        <v>0</v>
      </c>
      <c r="AE32" s="222">
        <f>'PRG CODE 108'!C30</f>
        <v>0</v>
      </c>
      <c r="AF32" s="216">
        <f>'PRG CODE 108'!D30</f>
        <v>0</v>
      </c>
      <c r="AG32" s="216">
        <f>'PRG CODE 108'!E30</f>
        <v>0</v>
      </c>
      <c r="AH32" s="220">
        <f t="shared" si="9"/>
        <v>0</v>
      </c>
    </row>
    <row r="33" spans="1:34" ht="16.5">
      <c r="A33" s="217" t="s">
        <v>26</v>
      </c>
      <c r="C33" s="218">
        <f t="shared" si="0"/>
        <v>279548.13</v>
      </c>
      <c r="D33" s="219">
        <f t="shared" si="1"/>
        <v>172046.21</v>
      </c>
      <c r="E33" s="219">
        <f t="shared" si="2"/>
        <v>84967.25</v>
      </c>
      <c r="F33" s="220">
        <f t="shared" si="3"/>
        <v>536561.59</v>
      </c>
      <c r="G33" s="173"/>
      <c r="H33" s="218">
        <v>168839.86000000002</v>
      </c>
      <c r="I33" s="221">
        <f t="shared" si="4"/>
        <v>3206.3499999999767</v>
      </c>
      <c r="K33" s="222">
        <f>'PCSP Wkr Comp &amp; IP Pymnts'!C33</f>
        <v>228392.88</v>
      </c>
      <c r="L33" s="216">
        <f>'PCSP Wkr Comp &amp; IP Pymnts'!D33</f>
        <v>138977.79</v>
      </c>
      <c r="M33" s="216">
        <f>'PCSP Wkr Comp &amp; IP Pymnts'!E33</f>
        <v>74830.06</v>
      </c>
      <c r="N33" s="220">
        <f t="shared" si="5"/>
        <v>442200.73000000004</v>
      </c>
      <c r="O33" s="216"/>
      <c r="P33" s="222">
        <f>'PCSP SCIF &amp; ST LEVEL CONTACTS'!C33</f>
        <v>3184.25</v>
      </c>
      <c r="Q33" s="216">
        <f>'PCSP SCIF &amp; ST LEVEL CONTACTS'!D33</f>
        <v>1887.27</v>
      </c>
      <c r="R33" s="216">
        <f>'PCSP SCIF &amp; ST LEVEL CONTACTS'!E33</f>
        <v>957.9799999999999</v>
      </c>
      <c r="S33" s="220">
        <f t="shared" si="6"/>
        <v>6029.5</v>
      </c>
      <c r="T33" s="216"/>
      <c r="U33" s="222">
        <f>'PCSP PUB AUTHORICTY ADMIN COST'!C34</f>
        <v>47971</v>
      </c>
      <c r="V33" s="216">
        <f>'PCSP PUB AUTHORICTY ADMIN COST'!D34</f>
        <v>31181.15</v>
      </c>
      <c r="W33" s="216">
        <f>'PCSP PUB AUTHORICTY ADMIN COST'!E34</f>
        <v>9179.210000000003</v>
      </c>
      <c r="X33" s="220">
        <f t="shared" si="7"/>
        <v>88331.36</v>
      </c>
      <c r="Y33" s="216"/>
      <c r="Z33" s="222"/>
      <c r="AA33" s="216">
        <f>'PCSP CONTRACT MODE Expend'!M34</f>
        <v>0</v>
      </c>
      <c r="AB33" s="216"/>
      <c r="AC33" s="220">
        <f t="shared" si="8"/>
        <v>0</v>
      </c>
      <c r="AE33" s="222">
        <f>'PRG CODE 108'!C31</f>
        <v>0</v>
      </c>
      <c r="AF33" s="216">
        <f>'PRG CODE 108'!D31</f>
        <v>0</v>
      </c>
      <c r="AG33" s="216">
        <f>'PRG CODE 108'!E31</f>
        <v>0</v>
      </c>
      <c r="AH33" s="220">
        <f t="shared" si="9"/>
        <v>0</v>
      </c>
    </row>
    <row r="34" spans="1:34" ht="16.5">
      <c r="A34" s="217" t="s">
        <v>27</v>
      </c>
      <c r="C34" s="218">
        <f t="shared" si="0"/>
        <v>23173000.990000002</v>
      </c>
      <c r="D34" s="219">
        <f t="shared" si="1"/>
        <v>14342424.23</v>
      </c>
      <c r="E34" s="219">
        <f t="shared" si="2"/>
        <v>7293023.1899999995</v>
      </c>
      <c r="F34" s="220">
        <f t="shared" si="3"/>
        <v>44808448.41</v>
      </c>
      <c r="G34" s="173"/>
      <c r="H34" s="218">
        <v>13423654.41</v>
      </c>
      <c r="I34" s="221">
        <f t="shared" si="4"/>
        <v>918769.8200000003</v>
      </c>
      <c r="K34" s="222">
        <f>'PCSP Wkr Comp &amp; IP Pymnts'!C34</f>
        <v>21534052.310000002</v>
      </c>
      <c r="L34" s="216">
        <f>'PCSP Wkr Comp &amp; IP Pymnts'!D34</f>
        <v>13297370.5</v>
      </c>
      <c r="M34" s="216">
        <f>'PCSP Wkr Comp &amp; IP Pymnts'!E34</f>
        <v>7159872.45</v>
      </c>
      <c r="N34" s="220">
        <f t="shared" si="5"/>
        <v>41991295.260000005</v>
      </c>
      <c r="O34" s="216"/>
      <c r="P34" s="222">
        <f>'PCSP SCIF &amp; ST LEVEL CONTACTS'!C34</f>
        <v>292476.44999999995</v>
      </c>
      <c r="Q34" s="216">
        <f>'PCSP SCIF &amp; ST LEVEL CONTACTS'!D34</f>
        <v>169846.77</v>
      </c>
      <c r="R34" s="216">
        <f>'PCSP SCIF &amp; ST LEVEL CONTACTS'!E34</f>
        <v>86171.68000000001</v>
      </c>
      <c r="S34" s="220">
        <f t="shared" si="6"/>
        <v>548494.9</v>
      </c>
      <c r="T34" s="216"/>
      <c r="U34" s="222">
        <f>'PCSP PUB AUTHORICTY ADMIN COST'!C35</f>
        <v>1346472.23</v>
      </c>
      <c r="V34" s="216">
        <f>'PCSP PUB AUTHORICTY ADMIN COST'!D35</f>
        <v>875206.96</v>
      </c>
      <c r="W34" s="216">
        <f>'PCSP PUB AUTHORICTY ADMIN COST'!E35</f>
        <v>46979.06000000001</v>
      </c>
      <c r="X34" s="220">
        <f t="shared" si="7"/>
        <v>2268658.25</v>
      </c>
      <c r="Y34" s="216"/>
      <c r="Z34" s="222"/>
      <c r="AA34" s="216">
        <f>'PCSP CONTRACT MODE Expend'!M35</f>
        <v>0</v>
      </c>
      <c r="AB34" s="216"/>
      <c r="AC34" s="220">
        <f t="shared" si="8"/>
        <v>0</v>
      </c>
      <c r="AE34" s="222">
        <f>'PRG CODE 108'!C32</f>
        <v>0</v>
      </c>
      <c r="AF34" s="216">
        <f>'PRG CODE 108'!D32</f>
        <v>0</v>
      </c>
      <c r="AG34" s="216">
        <f>'PRG CODE 108'!E32</f>
        <v>0</v>
      </c>
      <c r="AH34" s="220">
        <f t="shared" si="9"/>
        <v>0</v>
      </c>
    </row>
    <row r="35" spans="1:34" ht="16.5">
      <c r="A35" s="217" t="s">
        <v>28</v>
      </c>
      <c r="C35" s="218">
        <f t="shared" si="0"/>
        <v>6358742.32</v>
      </c>
      <c r="D35" s="219">
        <f t="shared" si="1"/>
        <v>3941959.42</v>
      </c>
      <c r="E35" s="219">
        <f t="shared" si="2"/>
        <v>1980196.1700000002</v>
      </c>
      <c r="F35" s="220">
        <f t="shared" si="3"/>
        <v>12280897.91</v>
      </c>
      <c r="G35" s="173"/>
      <c r="H35" s="218">
        <v>3317109.0300000003</v>
      </c>
      <c r="I35" s="221">
        <f t="shared" si="4"/>
        <v>624850.3899999997</v>
      </c>
      <c r="K35" s="222">
        <f>'PCSP Wkr Comp &amp; IP Pymnts'!C35</f>
        <v>5834775.42</v>
      </c>
      <c r="L35" s="216">
        <f>'PCSP Wkr Comp &amp; IP Pymnts'!D35</f>
        <v>3606586.5599999996</v>
      </c>
      <c r="M35" s="216">
        <f>'PCSP Wkr Comp &amp; IP Pymnts'!E35</f>
        <v>1941940.9300000002</v>
      </c>
      <c r="N35" s="220">
        <f t="shared" si="5"/>
        <v>11383302.91</v>
      </c>
      <c r="O35" s="216"/>
      <c r="P35" s="222">
        <f>'PCSP SCIF &amp; ST LEVEL CONTACTS'!C35</f>
        <v>77898.87000000001</v>
      </c>
      <c r="Q35" s="216">
        <f>'PCSP SCIF &amp; ST LEVEL CONTACTS'!D35</f>
        <v>45428.64</v>
      </c>
      <c r="R35" s="216">
        <f>'PCSP SCIF &amp; ST LEVEL CONTACTS'!E35</f>
        <v>23051.23</v>
      </c>
      <c r="S35" s="220">
        <f t="shared" si="6"/>
        <v>146378.74000000002</v>
      </c>
      <c r="T35" s="216"/>
      <c r="U35" s="222">
        <f>'PCSP PUB AUTHORICTY ADMIN COST'!C36</f>
        <v>446068.03</v>
      </c>
      <c r="V35" s="216">
        <f>'PCSP PUB AUTHORICTY ADMIN COST'!D36</f>
        <v>289944.22</v>
      </c>
      <c r="W35" s="216">
        <f>'PCSP PUB AUTHORICTY ADMIN COST'!E36</f>
        <v>15204.009999999998</v>
      </c>
      <c r="X35" s="220">
        <f t="shared" si="7"/>
        <v>751216.26</v>
      </c>
      <c r="Y35" s="216"/>
      <c r="Z35" s="222"/>
      <c r="AA35" s="216">
        <f>'PCSP CONTRACT MODE Expend'!M36</f>
        <v>0</v>
      </c>
      <c r="AB35" s="216"/>
      <c r="AC35" s="220">
        <f t="shared" si="8"/>
        <v>0</v>
      </c>
      <c r="AE35" s="222">
        <f>'PRG CODE 108'!C33</f>
        <v>0</v>
      </c>
      <c r="AF35" s="216">
        <f>'PRG CODE 108'!D33</f>
        <v>0</v>
      </c>
      <c r="AG35" s="216">
        <f>'PRG CODE 108'!E33</f>
        <v>0</v>
      </c>
      <c r="AH35" s="220">
        <f t="shared" si="9"/>
        <v>0</v>
      </c>
    </row>
    <row r="36" spans="1:34" ht="16.5">
      <c r="A36" s="217" t="s">
        <v>29</v>
      </c>
      <c r="C36" s="218">
        <f t="shared" si="0"/>
        <v>4292665.010000001</v>
      </c>
      <c r="D36" s="219">
        <f t="shared" si="1"/>
        <v>2617124.48</v>
      </c>
      <c r="E36" s="219">
        <f t="shared" si="2"/>
        <v>1266769.7899999998</v>
      </c>
      <c r="F36" s="220">
        <f t="shared" si="3"/>
        <v>8176559.28</v>
      </c>
      <c r="G36" s="173"/>
      <c r="H36" s="218">
        <v>2564531.1</v>
      </c>
      <c r="I36" s="221">
        <f t="shared" si="4"/>
        <v>52593.37999999989</v>
      </c>
      <c r="K36" s="222">
        <f>'PCSP Wkr Comp &amp; IP Pymnts'!C36</f>
        <v>3752210.0900000003</v>
      </c>
      <c r="L36" s="216">
        <f>'PCSP Wkr Comp &amp; IP Pymnts'!D36</f>
        <v>2268833.05</v>
      </c>
      <c r="M36" s="216">
        <f>'PCSP Wkr Comp &amp; IP Pymnts'!E36</f>
        <v>1221619.7</v>
      </c>
      <c r="N36" s="220">
        <f t="shared" si="5"/>
        <v>7242662.840000001</v>
      </c>
      <c r="O36" s="216"/>
      <c r="P36" s="222">
        <f>'PCSP SCIF &amp; ST LEVEL CONTACTS'!C36</f>
        <v>50371.93</v>
      </c>
      <c r="Q36" s="216">
        <f>'PCSP SCIF &amp; ST LEVEL CONTACTS'!D36</f>
        <v>29737.5</v>
      </c>
      <c r="R36" s="216">
        <f>'PCSP SCIF &amp; ST LEVEL CONTACTS'!E36</f>
        <v>15120.43</v>
      </c>
      <c r="S36" s="220">
        <f t="shared" si="6"/>
        <v>95229.85999999999</v>
      </c>
      <c r="T36" s="216"/>
      <c r="U36" s="222">
        <f>'PCSP PUB AUTHORICTY ADMIN COST'!C37</f>
        <v>490082.99</v>
      </c>
      <c r="V36" s="216">
        <f>'PCSP PUB AUTHORICTY ADMIN COST'!D37</f>
        <v>318553.93000000005</v>
      </c>
      <c r="W36" s="216">
        <f>'PCSP PUB AUTHORICTY ADMIN COST'!E37</f>
        <v>30029.660000000003</v>
      </c>
      <c r="X36" s="220">
        <f t="shared" si="7"/>
        <v>838666.5800000001</v>
      </c>
      <c r="Y36" s="216"/>
      <c r="Z36" s="222"/>
      <c r="AA36" s="216">
        <f>'PCSP CONTRACT MODE Expend'!M37</f>
        <v>0</v>
      </c>
      <c r="AB36" s="216"/>
      <c r="AC36" s="220">
        <f t="shared" si="8"/>
        <v>0</v>
      </c>
      <c r="AE36" s="222">
        <f>'PRG CODE 108'!C34</f>
        <v>0</v>
      </c>
      <c r="AF36" s="216">
        <f>'PRG CODE 108'!D34</f>
        <v>0</v>
      </c>
      <c r="AG36" s="216">
        <f>'PRG CODE 108'!E34</f>
        <v>0</v>
      </c>
      <c r="AH36" s="220">
        <f t="shared" si="9"/>
        <v>0</v>
      </c>
    </row>
    <row r="37" spans="1:34" ht="16.5">
      <c r="A37" s="217" t="s">
        <v>30</v>
      </c>
      <c r="C37" s="218">
        <f t="shared" si="0"/>
        <v>76391066.08</v>
      </c>
      <c r="D37" s="219">
        <f t="shared" si="1"/>
        <v>46714377.57000001</v>
      </c>
      <c r="E37" s="219">
        <f t="shared" si="2"/>
        <v>23701020.01</v>
      </c>
      <c r="F37" s="220">
        <f t="shared" si="3"/>
        <v>146806463.66</v>
      </c>
      <c r="G37" s="173"/>
      <c r="H37" s="218">
        <v>39577191.699999996</v>
      </c>
      <c r="I37" s="221">
        <f t="shared" si="4"/>
        <v>7137185.870000012</v>
      </c>
      <c r="K37" s="222">
        <f>'PCSP Wkr Comp &amp; IP Pymnts'!C37</f>
        <v>70663287.53</v>
      </c>
      <c r="L37" s="216">
        <f>'PCSP Wkr Comp &amp; IP Pymnts'!D37</f>
        <v>43054081.650000006</v>
      </c>
      <c r="M37" s="216">
        <f>'PCSP Wkr Comp &amp; IP Pymnts'!E37</f>
        <v>23181938.44</v>
      </c>
      <c r="N37" s="220">
        <f t="shared" si="5"/>
        <v>136899307.62</v>
      </c>
      <c r="O37" s="216"/>
      <c r="P37" s="222">
        <f>'PCSP SCIF &amp; ST LEVEL CONTACTS'!C37</f>
        <v>978218.77</v>
      </c>
      <c r="Q37" s="216">
        <f>'PCSP SCIF &amp; ST LEVEL CONTACTS'!D37</f>
        <v>573082.06</v>
      </c>
      <c r="R37" s="216">
        <f>'PCSP SCIF &amp; ST LEVEL CONTACTS'!E37</f>
        <v>290807.71</v>
      </c>
      <c r="S37" s="220">
        <f t="shared" si="6"/>
        <v>1842108.54</v>
      </c>
      <c r="T37" s="216"/>
      <c r="U37" s="222">
        <f>'PCSP PUB AUTHORICTY ADMIN COST'!C38</f>
        <v>4749559.78</v>
      </c>
      <c r="V37" s="216">
        <f>'PCSP PUB AUTHORICTY ADMIN COST'!D38</f>
        <v>3087213.8599999994</v>
      </c>
      <c r="W37" s="216">
        <f>'PCSP PUB AUTHORICTY ADMIN COST'!E38</f>
        <v>228273.86</v>
      </c>
      <c r="X37" s="220">
        <f t="shared" si="7"/>
        <v>8065047.5</v>
      </c>
      <c r="Y37" s="216"/>
      <c r="Z37" s="222"/>
      <c r="AA37" s="216">
        <f>'PCSP CONTRACT MODE Expend'!M38</f>
        <v>0</v>
      </c>
      <c r="AB37" s="216"/>
      <c r="AC37" s="220">
        <f t="shared" si="8"/>
        <v>0</v>
      </c>
      <c r="AE37" s="222">
        <f>'PRG CODE 108'!C35</f>
        <v>0</v>
      </c>
      <c r="AF37" s="216">
        <f>'PRG CODE 108'!D35</f>
        <v>0</v>
      </c>
      <c r="AG37" s="216">
        <f>'PRG CODE 108'!E35</f>
        <v>0</v>
      </c>
      <c r="AH37" s="220">
        <f t="shared" si="9"/>
        <v>0</v>
      </c>
    </row>
    <row r="38" spans="1:34" ht="16.5">
      <c r="A38" s="217" t="s">
        <v>31</v>
      </c>
      <c r="C38" s="218">
        <f t="shared" si="0"/>
        <v>13995038.200000001</v>
      </c>
      <c r="D38" s="219">
        <f t="shared" si="1"/>
        <v>8422325.91</v>
      </c>
      <c r="E38" s="219">
        <f t="shared" si="2"/>
        <v>4290541.89</v>
      </c>
      <c r="F38" s="220">
        <f t="shared" si="3"/>
        <v>26707906</v>
      </c>
      <c r="G38" s="173"/>
      <c r="H38" s="218">
        <v>7590223.61</v>
      </c>
      <c r="I38" s="221">
        <f t="shared" si="4"/>
        <v>832102.2999999998</v>
      </c>
      <c r="K38" s="222">
        <f>'PCSP Wkr Comp &amp; IP Pymnts'!C38</f>
        <v>12978323.16</v>
      </c>
      <c r="L38" s="216">
        <f>'PCSP Wkr Comp &amp; IP Pymnts'!D38</f>
        <v>7772108.38</v>
      </c>
      <c r="M38" s="216">
        <f>'PCSP Wkr Comp &amp; IP Pymnts'!E38</f>
        <v>4184743.01</v>
      </c>
      <c r="N38" s="220">
        <f t="shared" si="5"/>
        <v>24935174.549999997</v>
      </c>
      <c r="O38" s="216"/>
      <c r="P38" s="222">
        <f>'PCSP SCIF &amp; ST LEVEL CONTACTS'!C38</f>
        <v>174687.3</v>
      </c>
      <c r="Q38" s="216">
        <f>'PCSP SCIF &amp; ST LEVEL CONTACTS'!D38</f>
        <v>102899.5</v>
      </c>
      <c r="R38" s="216">
        <f>'PCSP SCIF &amp; ST LEVEL CONTACTS'!E38</f>
        <v>52227.8</v>
      </c>
      <c r="S38" s="220">
        <f t="shared" si="6"/>
        <v>329814.6</v>
      </c>
      <c r="T38" s="216"/>
      <c r="U38" s="222">
        <f>'PCSP PUB AUTHORICTY ADMIN COST'!C39</f>
        <v>842027.74</v>
      </c>
      <c r="V38" s="216">
        <f>'PCSP PUB AUTHORICTY ADMIN COST'!D39</f>
        <v>547318.03</v>
      </c>
      <c r="W38" s="216">
        <f>'PCSP PUB AUTHORICTY ADMIN COST'!E39</f>
        <v>53571.08</v>
      </c>
      <c r="X38" s="220">
        <f t="shared" si="7"/>
        <v>1442916.85</v>
      </c>
      <c r="Y38" s="216"/>
      <c r="Z38" s="222"/>
      <c r="AA38" s="216">
        <f>'PCSP CONTRACT MODE Expend'!M39</f>
        <v>0</v>
      </c>
      <c r="AB38" s="216"/>
      <c r="AC38" s="220">
        <f t="shared" si="8"/>
        <v>0</v>
      </c>
      <c r="AE38" s="222">
        <f>'PRG CODE 108'!C36</f>
        <v>0</v>
      </c>
      <c r="AF38" s="216">
        <f>'PRG CODE 108'!D36</f>
        <v>0</v>
      </c>
      <c r="AG38" s="216">
        <f>'PRG CODE 108'!E36</f>
        <v>0</v>
      </c>
      <c r="AH38" s="220">
        <f t="shared" si="9"/>
        <v>0</v>
      </c>
    </row>
    <row r="39" spans="1:34" ht="16.5">
      <c r="A39" s="217" t="s">
        <v>32</v>
      </c>
      <c r="C39" s="218">
        <f t="shared" si="0"/>
        <v>1134135.22</v>
      </c>
      <c r="D39" s="219">
        <f t="shared" si="1"/>
        <v>710361.5299999999</v>
      </c>
      <c r="E39" s="219">
        <f t="shared" si="2"/>
        <v>339330.91</v>
      </c>
      <c r="F39" s="220">
        <f t="shared" si="3"/>
        <v>2183827.66</v>
      </c>
      <c r="G39" s="173"/>
      <c r="H39" s="218">
        <v>590403.32</v>
      </c>
      <c r="I39" s="221">
        <f t="shared" si="4"/>
        <v>119958.20999999996</v>
      </c>
      <c r="K39" s="222">
        <f>'PCSP Wkr Comp &amp; IP Pymnts'!C39</f>
        <v>990739.16</v>
      </c>
      <c r="L39" s="216">
        <f>'PCSP Wkr Comp &amp; IP Pymnts'!D39</f>
        <v>618044.73</v>
      </c>
      <c r="M39" s="216">
        <f>'PCSP Wkr Comp &amp; IP Pymnts'!E39</f>
        <v>332784.77999999997</v>
      </c>
      <c r="N39" s="220">
        <f t="shared" si="5"/>
        <v>1941568.6700000002</v>
      </c>
      <c r="O39" s="216"/>
      <c r="P39" s="222">
        <f>'PCSP SCIF &amp; ST LEVEL CONTACTS'!C39</f>
        <v>13189.99</v>
      </c>
      <c r="Q39" s="216">
        <f>'PCSP SCIF &amp; ST LEVEL CONTACTS'!D39</f>
        <v>7682.849999999999</v>
      </c>
      <c r="R39" s="216">
        <f>'PCSP SCIF &amp; ST LEVEL CONTACTS'!E39</f>
        <v>3905.14</v>
      </c>
      <c r="S39" s="220">
        <f t="shared" si="6"/>
        <v>24777.98</v>
      </c>
      <c r="T39" s="216"/>
      <c r="U39" s="222">
        <f>'PCSP PUB AUTHORICTY ADMIN COST'!C40</f>
        <v>130206.07</v>
      </c>
      <c r="V39" s="216">
        <f>'PCSP PUB AUTHORICTY ADMIN COST'!D40</f>
        <v>84633.95</v>
      </c>
      <c r="W39" s="216">
        <f>'PCSP PUB AUTHORICTY ADMIN COST'!E40</f>
        <v>2640.99</v>
      </c>
      <c r="X39" s="220">
        <f t="shared" si="7"/>
        <v>217481.01</v>
      </c>
      <c r="Y39" s="216"/>
      <c r="Z39" s="222"/>
      <c r="AA39" s="216">
        <f>'PCSP CONTRACT MODE Expend'!M40</f>
        <v>0</v>
      </c>
      <c r="AB39" s="216"/>
      <c r="AC39" s="220">
        <f t="shared" si="8"/>
        <v>0</v>
      </c>
      <c r="AE39" s="222">
        <f>'PRG CODE 108'!C37</f>
        <v>0</v>
      </c>
      <c r="AF39" s="216">
        <f>'PRG CODE 108'!D37</f>
        <v>0</v>
      </c>
      <c r="AG39" s="216">
        <f>'PRG CODE 108'!E37</f>
        <v>0</v>
      </c>
      <c r="AH39" s="220">
        <f t="shared" si="9"/>
        <v>0</v>
      </c>
    </row>
    <row r="40" spans="1:34" ht="16.5">
      <c r="A40" s="217" t="s">
        <v>33</v>
      </c>
      <c r="C40" s="218">
        <f t="shared" si="0"/>
        <v>98039376.29999998</v>
      </c>
      <c r="D40" s="219">
        <f t="shared" si="1"/>
        <v>64720724.400000006</v>
      </c>
      <c r="E40" s="219">
        <f t="shared" si="2"/>
        <v>30560250.509999998</v>
      </c>
      <c r="F40" s="220">
        <f t="shared" si="3"/>
        <v>193320351.20999998</v>
      </c>
      <c r="G40" s="173"/>
      <c r="H40" s="218">
        <v>56445064.839999996</v>
      </c>
      <c r="I40" s="221">
        <f t="shared" si="4"/>
        <v>8275659.56000001</v>
      </c>
      <c r="K40" s="222">
        <f>'PCSP Wkr Comp &amp; IP Pymnts'!C40</f>
        <v>90784734.77</v>
      </c>
      <c r="L40" s="216">
        <f>'PCSP Wkr Comp &amp; IP Pymnts'!D40</f>
        <v>55590591.720000006</v>
      </c>
      <c r="M40" s="216">
        <f>'PCSP Wkr Comp &amp; IP Pymnts'!E40</f>
        <v>29932174.689999998</v>
      </c>
      <c r="N40" s="220">
        <f t="shared" si="5"/>
        <v>176307501.18</v>
      </c>
      <c r="O40" s="216"/>
      <c r="P40" s="222">
        <f>'PCSP SCIF &amp; ST LEVEL CONTACTS'!C40</f>
        <v>1241072.57</v>
      </c>
      <c r="Q40" s="216">
        <f>'PCSP SCIF &amp; ST LEVEL CONTACTS'!D40</f>
        <v>726709.58</v>
      </c>
      <c r="R40" s="216">
        <f>'PCSP SCIF &amp; ST LEVEL CONTACTS'!E40</f>
        <v>368883.99000000005</v>
      </c>
      <c r="S40" s="220">
        <f t="shared" si="6"/>
        <v>2336666.14</v>
      </c>
      <c r="T40" s="216"/>
      <c r="U40" s="222">
        <f>'PCSP PUB AUTHORICTY ADMIN COST'!C41</f>
        <v>6013568.96</v>
      </c>
      <c r="V40" s="216">
        <f>'PCSP PUB AUTHORICTY ADMIN COST'!D41</f>
        <v>3888110.08</v>
      </c>
      <c r="W40" s="216">
        <f>'PCSP PUB AUTHORICTY ADMIN COST'!E41</f>
        <v>259191.83000000013</v>
      </c>
      <c r="X40" s="220">
        <f t="shared" si="7"/>
        <v>10160870.87</v>
      </c>
      <c r="Y40" s="216"/>
      <c r="Z40" s="222"/>
      <c r="AA40" s="216">
        <f>'PCSP CONTRACT MODE Expend'!M41</f>
        <v>4515313.0200000005</v>
      </c>
      <c r="AB40" s="216"/>
      <c r="AC40" s="220">
        <f t="shared" si="8"/>
        <v>4515313.0200000005</v>
      </c>
      <c r="AE40" s="222">
        <f>'PRG CODE 108'!C38</f>
        <v>0</v>
      </c>
      <c r="AF40" s="216">
        <f>'PRG CODE 108'!D38</f>
        <v>0</v>
      </c>
      <c r="AG40" s="216">
        <f>'PRG CODE 108'!E38</f>
        <v>0</v>
      </c>
      <c r="AH40" s="220">
        <f t="shared" si="9"/>
        <v>0</v>
      </c>
    </row>
    <row r="41" spans="1:34" ht="16.5">
      <c r="A41" s="217" t="s">
        <v>34</v>
      </c>
      <c r="C41" s="218">
        <f t="shared" si="0"/>
        <v>162135697.46</v>
      </c>
      <c r="D41" s="219">
        <f t="shared" si="1"/>
        <v>100808012.76</v>
      </c>
      <c r="E41" s="219">
        <f t="shared" si="2"/>
        <v>50982304.28</v>
      </c>
      <c r="F41" s="220">
        <f t="shared" si="3"/>
        <v>313926014.5</v>
      </c>
      <c r="G41" s="173"/>
      <c r="H41" s="218">
        <v>95244093.73</v>
      </c>
      <c r="I41" s="221">
        <f t="shared" si="4"/>
        <v>5563919.030000001</v>
      </c>
      <c r="K41" s="222">
        <f>'PCSP Wkr Comp &amp; IP Pymnts'!C41</f>
        <v>149996862.12</v>
      </c>
      <c r="L41" s="216">
        <f>'PCSP Wkr Comp &amp; IP Pymnts'!D41</f>
        <v>93058782.52000001</v>
      </c>
      <c r="M41" s="216">
        <f>'PCSP Wkr Comp &amp; IP Pymnts'!E41</f>
        <v>50106988.96</v>
      </c>
      <c r="N41" s="220">
        <f t="shared" si="5"/>
        <v>293162633.6</v>
      </c>
      <c r="O41" s="216"/>
      <c r="P41" s="222">
        <f>'PCSP SCIF &amp; ST LEVEL CONTACTS'!C41</f>
        <v>2032643.8599999999</v>
      </c>
      <c r="Q41" s="216">
        <f>'PCSP SCIF &amp; ST LEVEL CONTACTS'!D41</f>
        <v>1186524.63</v>
      </c>
      <c r="R41" s="216">
        <f>'PCSP SCIF &amp; ST LEVEL CONTACTS'!E41</f>
        <v>601894.2300000001</v>
      </c>
      <c r="S41" s="220">
        <f t="shared" si="6"/>
        <v>3821062.7199999997</v>
      </c>
      <c r="T41" s="216"/>
      <c r="U41" s="222">
        <f>'PCSP PUB AUTHORICTY ADMIN COST'!C42</f>
        <v>10106191.479999999</v>
      </c>
      <c r="V41" s="216">
        <f>'PCSP PUB AUTHORICTY ADMIN COST'!D42</f>
        <v>6562705.61</v>
      </c>
      <c r="W41" s="216">
        <f>'PCSP PUB AUTHORICTY ADMIN COST'!E42</f>
        <v>273421.09</v>
      </c>
      <c r="X41" s="220">
        <f t="shared" si="7"/>
        <v>16942318.18</v>
      </c>
      <c r="Y41" s="216"/>
      <c r="Z41" s="222"/>
      <c r="AA41" s="216">
        <f>'PCSP CONTRACT MODE Expend'!M42</f>
        <v>0</v>
      </c>
      <c r="AB41" s="216"/>
      <c r="AC41" s="220">
        <f t="shared" si="8"/>
        <v>0</v>
      </c>
      <c r="AE41" s="222">
        <f>'PRG CODE 108'!C39</f>
        <v>0</v>
      </c>
      <c r="AF41" s="216">
        <f>'PRG CODE 108'!D39</f>
        <v>0</v>
      </c>
      <c r="AG41" s="216">
        <f>'PRG CODE 108'!E39</f>
        <v>0</v>
      </c>
      <c r="AH41" s="220">
        <f t="shared" si="9"/>
        <v>0</v>
      </c>
    </row>
    <row r="42" spans="1:34" ht="16.5">
      <c r="A42" s="217" t="s">
        <v>35</v>
      </c>
      <c r="C42" s="218">
        <f t="shared" si="0"/>
        <v>2645917.96</v>
      </c>
      <c r="D42" s="219">
        <f t="shared" si="1"/>
        <v>1632207.45</v>
      </c>
      <c r="E42" s="219">
        <f t="shared" si="2"/>
        <v>878210.6200000001</v>
      </c>
      <c r="F42" s="220">
        <f t="shared" si="3"/>
        <v>5156336.03</v>
      </c>
      <c r="G42" s="173"/>
      <c r="H42" s="218">
        <v>1477885.64</v>
      </c>
      <c r="I42" s="221">
        <f t="shared" si="4"/>
        <v>154321.81000000006</v>
      </c>
      <c r="K42" s="222">
        <f>'PCSP Wkr Comp &amp; IP Pymnts'!C42</f>
        <v>2610462.3</v>
      </c>
      <c r="L42" s="216">
        <f>'PCSP Wkr Comp &amp; IP Pymnts'!D42</f>
        <v>1611496.82</v>
      </c>
      <c r="M42" s="216">
        <f>'PCSP Wkr Comp &amp; IP Pymnts'!E42</f>
        <v>867693.5900000001</v>
      </c>
      <c r="N42" s="220">
        <f t="shared" si="5"/>
        <v>5089652.71</v>
      </c>
      <c r="O42" s="216"/>
      <c r="P42" s="222">
        <f>'PCSP SCIF &amp; ST LEVEL CONTACTS'!C42</f>
        <v>35455.66</v>
      </c>
      <c r="Q42" s="216">
        <f>'PCSP SCIF &amp; ST LEVEL CONTACTS'!D42</f>
        <v>20710.63</v>
      </c>
      <c r="R42" s="216">
        <f>'PCSP SCIF &amp; ST LEVEL CONTACTS'!E42</f>
        <v>10517.03</v>
      </c>
      <c r="S42" s="220">
        <f t="shared" si="6"/>
        <v>66683.32</v>
      </c>
      <c r="T42" s="216"/>
      <c r="U42" s="222">
        <f>'PCSP PUB AUTHORICTY ADMIN COST'!C43</f>
        <v>0</v>
      </c>
      <c r="V42" s="216">
        <f>'PCSP PUB AUTHORICTY ADMIN COST'!D43</f>
        <v>0</v>
      </c>
      <c r="W42" s="216">
        <f>'PCSP PUB AUTHORICTY ADMIN COST'!E43</f>
        <v>0</v>
      </c>
      <c r="X42" s="220">
        <f t="shared" si="7"/>
        <v>0</v>
      </c>
      <c r="Y42" s="216"/>
      <c r="Z42" s="222"/>
      <c r="AA42" s="216">
        <f>'PCSP CONTRACT MODE Expend'!M43</f>
        <v>0</v>
      </c>
      <c r="AB42" s="216"/>
      <c r="AC42" s="220">
        <f t="shared" si="8"/>
        <v>0</v>
      </c>
      <c r="AE42" s="222">
        <f>'PRG CODE 108'!C40</f>
        <v>0</v>
      </c>
      <c r="AF42" s="216">
        <f>'PRG CODE 108'!D40</f>
        <v>0</v>
      </c>
      <c r="AG42" s="216">
        <f>'PRG CODE 108'!E40</f>
        <v>0</v>
      </c>
      <c r="AH42" s="220">
        <f t="shared" si="9"/>
        <v>0</v>
      </c>
    </row>
    <row r="43" spans="1:34" ht="16.5">
      <c r="A43" s="217" t="s">
        <v>36</v>
      </c>
      <c r="C43" s="218">
        <f t="shared" si="0"/>
        <v>111260514.87</v>
      </c>
      <c r="D43" s="219">
        <f t="shared" si="1"/>
        <v>68268175.27</v>
      </c>
      <c r="E43" s="219">
        <f t="shared" si="2"/>
        <v>36141135.660000004</v>
      </c>
      <c r="F43" s="220">
        <f t="shared" si="3"/>
        <v>215669825.79999998</v>
      </c>
      <c r="G43" s="173"/>
      <c r="H43" s="218">
        <v>61623554.51</v>
      </c>
      <c r="I43" s="221">
        <f t="shared" si="4"/>
        <v>6644620.759999998</v>
      </c>
      <c r="K43" s="222">
        <f>'PCSP Wkr Comp &amp; IP Pymnts'!C43</f>
        <v>107846729.57000001</v>
      </c>
      <c r="L43" s="216">
        <f>'PCSP Wkr Comp &amp; IP Pymnts'!D43</f>
        <v>66157790.58</v>
      </c>
      <c r="M43" s="216">
        <f>'PCSP Wkr Comp &amp; IP Pymnts'!E43</f>
        <v>35622016.87</v>
      </c>
      <c r="N43" s="220">
        <f t="shared" si="5"/>
        <v>209626537.02</v>
      </c>
      <c r="O43" s="216"/>
      <c r="P43" s="222">
        <f>'PCSP SCIF &amp; ST LEVEL CONTACTS'!C43</f>
        <v>1477348.02</v>
      </c>
      <c r="Q43" s="216">
        <f>'PCSP SCIF &amp; ST LEVEL CONTACTS'!D43</f>
        <v>864312.43</v>
      </c>
      <c r="R43" s="216">
        <f>'PCSP SCIF &amp; ST LEVEL CONTACTS'!E43</f>
        <v>438755.59</v>
      </c>
      <c r="S43" s="220">
        <f t="shared" si="6"/>
        <v>2780416.04</v>
      </c>
      <c r="T43" s="216"/>
      <c r="U43" s="222">
        <f>'PCSP PUB AUTHORICTY ADMIN COST'!C44</f>
        <v>1936437.28</v>
      </c>
      <c r="V43" s="216">
        <f>'PCSP PUB AUTHORICTY ADMIN COST'!D44</f>
        <v>1246072.2599999998</v>
      </c>
      <c r="W43" s="216">
        <f>'PCSP PUB AUTHORICTY ADMIN COST'!E44</f>
        <v>80363.20000000001</v>
      </c>
      <c r="X43" s="220">
        <f t="shared" si="7"/>
        <v>3262872.74</v>
      </c>
      <c r="Y43" s="216"/>
      <c r="Z43" s="222"/>
      <c r="AA43" s="216">
        <f>'PCSP CONTRACT MODE Expend'!M44</f>
        <v>0</v>
      </c>
      <c r="AB43" s="216"/>
      <c r="AC43" s="220">
        <f t="shared" si="8"/>
        <v>0</v>
      </c>
      <c r="AE43" s="222">
        <f>'PRG CODE 108'!C41</f>
        <v>0</v>
      </c>
      <c r="AF43" s="216">
        <f>'PRG CODE 108'!D41</f>
        <v>0</v>
      </c>
      <c r="AG43" s="216">
        <f>'PRG CODE 108'!E41</f>
        <v>0</v>
      </c>
      <c r="AH43" s="220">
        <f t="shared" si="9"/>
        <v>0</v>
      </c>
    </row>
    <row r="44" spans="1:34" ht="16.5">
      <c r="A44" s="217" t="s">
        <v>37</v>
      </c>
      <c r="C44" s="218">
        <f t="shared" si="0"/>
        <v>130436683.58</v>
      </c>
      <c r="D44" s="219">
        <f t="shared" si="1"/>
        <v>80388485.47</v>
      </c>
      <c r="E44" s="219">
        <f t="shared" si="2"/>
        <v>41397622.980000004</v>
      </c>
      <c r="F44" s="220">
        <f t="shared" si="3"/>
        <v>252222792.03000003</v>
      </c>
      <c r="G44" s="173"/>
      <c r="H44" s="218">
        <v>76518942.46</v>
      </c>
      <c r="I44" s="221">
        <f t="shared" si="4"/>
        <v>3869543.0100000054</v>
      </c>
      <c r="K44" s="222">
        <f>'PCSP Wkr Comp &amp; IP Pymnts'!C44</f>
        <v>122750733.47</v>
      </c>
      <c r="L44" s="216">
        <f>'PCSP Wkr Comp &amp; IP Pymnts'!D44</f>
        <v>75509943.55000001</v>
      </c>
      <c r="M44" s="216">
        <f>'PCSP Wkr Comp &amp; IP Pymnts'!E44</f>
        <v>40657670.82</v>
      </c>
      <c r="N44" s="220">
        <f t="shared" si="5"/>
        <v>238918347.84</v>
      </c>
      <c r="O44" s="216"/>
      <c r="P44" s="222">
        <f>'PCSP SCIF &amp; ST LEVEL CONTACTS'!C44</f>
        <v>1673881.74</v>
      </c>
      <c r="Q44" s="216">
        <f>'PCSP SCIF &amp; ST LEVEL CONTACTS'!D44</f>
        <v>980638.3500000001</v>
      </c>
      <c r="R44" s="216">
        <f>'PCSP SCIF &amp; ST LEVEL CONTACTS'!E44</f>
        <v>498038.38999999996</v>
      </c>
      <c r="S44" s="220">
        <f t="shared" si="6"/>
        <v>3152558.48</v>
      </c>
      <c r="T44" s="216"/>
      <c r="U44" s="222">
        <f>'PCSP PUB AUTHORICTY ADMIN COST'!C45</f>
        <v>6012068.37</v>
      </c>
      <c r="V44" s="216">
        <f>'PCSP PUB AUTHORICTY ADMIN COST'!D45</f>
        <v>3897903.57</v>
      </c>
      <c r="W44" s="216">
        <f>'PCSP PUB AUTHORICTY ADMIN COST'!E45</f>
        <v>241913.77000000002</v>
      </c>
      <c r="X44" s="220">
        <f t="shared" si="7"/>
        <v>10151885.709999999</v>
      </c>
      <c r="Y44" s="216"/>
      <c r="Z44" s="222"/>
      <c r="AA44" s="216">
        <f>'PCSP CONTRACT MODE Expend'!M45</f>
        <v>0</v>
      </c>
      <c r="AB44" s="216"/>
      <c r="AC44" s="220">
        <f t="shared" si="8"/>
        <v>0</v>
      </c>
      <c r="AE44" s="222">
        <f>'PRG CODE 108'!C42</f>
        <v>0</v>
      </c>
      <c r="AF44" s="216">
        <f>'PRG CODE 108'!D42</f>
        <v>0</v>
      </c>
      <c r="AG44" s="216">
        <f>'PRG CODE 108'!E42</f>
        <v>0</v>
      </c>
      <c r="AH44" s="220">
        <f t="shared" si="9"/>
        <v>0</v>
      </c>
    </row>
    <row r="45" spans="1:34" ht="16.5">
      <c r="A45" s="217" t="s">
        <v>38</v>
      </c>
      <c r="C45" s="218">
        <f t="shared" si="0"/>
        <v>151702803.84</v>
      </c>
      <c r="D45" s="219">
        <f t="shared" si="1"/>
        <v>92461238.96</v>
      </c>
      <c r="E45" s="219">
        <f t="shared" si="2"/>
        <v>44811529.16</v>
      </c>
      <c r="F45" s="220">
        <f t="shared" si="3"/>
        <v>288975571.96000004</v>
      </c>
      <c r="G45" s="173"/>
      <c r="H45" s="218">
        <v>85321333.91999999</v>
      </c>
      <c r="I45" s="221">
        <f t="shared" si="4"/>
        <v>7139905.040000007</v>
      </c>
      <c r="K45" s="222">
        <f>'PCSP Wkr Comp &amp; IP Pymnts'!C45</f>
        <v>129271765.84</v>
      </c>
      <c r="L45" s="216">
        <f>'PCSP Wkr Comp &amp; IP Pymnts'!D45</f>
        <v>81447641.05</v>
      </c>
      <c r="M45" s="216">
        <f>'PCSP Wkr Comp &amp; IP Pymnts'!E45</f>
        <v>43855501.55</v>
      </c>
      <c r="N45" s="220">
        <f t="shared" si="5"/>
        <v>254574908.44</v>
      </c>
      <c r="O45" s="216"/>
      <c r="P45" s="222">
        <f>'PCSP SCIF &amp; ST LEVEL CONTACTS'!C45</f>
        <v>1709915.56</v>
      </c>
      <c r="Q45" s="216">
        <f>'PCSP SCIF &amp; ST LEVEL CONTACTS'!D45</f>
        <v>988412.5</v>
      </c>
      <c r="R45" s="216">
        <f>'PCSP SCIF &amp; ST LEVEL CONTACTS'!E45</f>
        <v>501404.06</v>
      </c>
      <c r="S45" s="220">
        <f t="shared" si="6"/>
        <v>3199732.12</v>
      </c>
      <c r="T45" s="216"/>
      <c r="U45" s="222">
        <f>'PCSP PUB AUTHORICTY ADMIN COST'!C46</f>
        <v>20721122.44</v>
      </c>
      <c r="V45" s="216">
        <f>'PCSP PUB AUTHORICTY ADMIN COST'!D46</f>
        <v>4496463.919999999</v>
      </c>
      <c r="W45" s="216">
        <f>'PCSP PUB AUTHORICTY ADMIN COST'!E46</f>
        <v>454623.55000000005</v>
      </c>
      <c r="X45" s="220">
        <f t="shared" si="7"/>
        <v>25672209.91</v>
      </c>
      <c r="Y45" s="216"/>
      <c r="Z45" s="222"/>
      <c r="AA45" s="216">
        <f>'PCSP CONTRACT MODE Expend'!M46</f>
        <v>5528721.49</v>
      </c>
      <c r="AB45" s="216"/>
      <c r="AC45" s="220">
        <f t="shared" si="8"/>
        <v>5528721.49</v>
      </c>
      <c r="AE45" s="222">
        <f>'PRG CODE 108'!C43</f>
        <v>0</v>
      </c>
      <c r="AF45" s="216">
        <f>'PRG CODE 108'!D43</f>
        <v>0</v>
      </c>
      <c r="AG45" s="216">
        <f>'PRG CODE 108'!E43</f>
        <v>0</v>
      </c>
      <c r="AH45" s="220">
        <f t="shared" si="9"/>
        <v>0</v>
      </c>
    </row>
    <row r="46" spans="1:34" ht="16.5">
      <c r="A46" s="217" t="s">
        <v>39</v>
      </c>
      <c r="C46" s="218">
        <f t="shared" si="0"/>
        <v>35123205.620000005</v>
      </c>
      <c r="D46" s="219">
        <f t="shared" si="1"/>
        <v>22773537.81</v>
      </c>
      <c r="E46" s="219">
        <f t="shared" si="2"/>
        <v>11156290.22</v>
      </c>
      <c r="F46" s="220">
        <f t="shared" si="3"/>
        <v>69053033.65</v>
      </c>
      <c r="G46" s="173"/>
      <c r="H46" s="218">
        <v>23465952.429999996</v>
      </c>
      <c r="I46" s="221">
        <f t="shared" si="4"/>
        <v>-692414.6199999973</v>
      </c>
      <c r="K46" s="222">
        <f>'PCSP Wkr Comp &amp; IP Pymnts'!C46</f>
        <v>32965241.35</v>
      </c>
      <c r="L46" s="216">
        <f>'PCSP Wkr Comp &amp; IP Pymnts'!D46</f>
        <v>20365191.27</v>
      </c>
      <c r="M46" s="216">
        <f>'PCSP Wkr Comp &amp; IP Pymnts'!E46</f>
        <v>10965493.040000001</v>
      </c>
      <c r="N46" s="220">
        <f t="shared" si="5"/>
        <v>64295925.660000004</v>
      </c>
      <c r="O46" s="216"/>
      <c r="P46" s="222">
        <f>'PCSP SCIF &amp; ST LEVEL CONTACTS'!C46</f>
        <v>440268.88999999996</v>
      </c>
      <c r="Q46" s="216">
        <f>'PCSP SCIF &amp; ST LEVEL CONTACTS'!D46</f>
        <v>258071.08</v>
      </c>
      <c r="R46" s="216">
        <f>'PCSP SCIF &amp; ST LEVEL CONTACTS'!E46</f>
        <v>131090.81</v>
      </c>
      <c r="S46" s="220">
        <f t="shared" si="6"/>
        <v>829430.78</v>
      </c>
      <c r="T46" s="216"/>
      <c r="U46" s="222">
        <f>'PCSP PUB AUTHORICTY ADMIN COST'!C47</f>
        <v>1717695.38</v>
      </c>
      <c r="V46" s="216">
        <f>'PCSP PUB AUTHORICTY ADMIN COST'!D47</f>
        <v>1116502</v>
      </c>
      <c r="W46" s="216">
        <f>'PCSP PUB AUTHORICTY ADMIN COST'!E47</f>
        <v>59706.369999999995</v>
      </c>
      <c r="X46" s="220">
        <f t="shared" si="7"/>
        <v>2893903.75</v>
      </c>
      <c r="Y46" s="216"/>
      <c r="Z46" s="222"/>
      <c r="AA46" s="216">
        <f>'PCSP CONTRACT MODE Expend'!M47</f>
        <v>1033773.46</v>
      </c>
      <c r="AB46" s="216"/>
      <c r="AC46" s="220">
        <f t="shared" si="8"/>
        <v>1033773.46</v>
      </c>
      <c r="AE46" s="222">
        <f>'PRG CODE 108'!C44</f>
        <v>0</v>
      </c>
      <c r="AF46" s="216">
        <f>'PRG CODE 108'!D44</f>
        <v>0</v>
      </c>
      <c r="AG46" s="216">
        <f>'PRG CODE 108'!E44</f>
        <v>0</v>
      </c>
      <c r="AH46" s="220">
        <f t="shared" si="9"/>
        <v>0</v>
      </c>
    </row>
    <row r="47" spans="1:34" ht="16.5">
      <c r="A47" s="217" t="s">
        <v>40</v>
      </c>
      <c r="C47" s="218">
        <f t="shared" si="0"/>
        <v>11160896.579999998</v>
      </c>
      <c r="D47" s="219">
        <f t="shared" si="1"/>
        <v>6754701.73</v>
      </c>
      <c r="E47" s="219">
        <f t="shared" si="2"/>
        <v>3422709.87</v>
      </c>
      <c r="F47" s="220">
        <f t="shared" si="3"/>
        <v>21338308.18</v>
      </c>
      <c r="G47" s="173"/>
      <c r="H47" s="218">
        <v>6333932.9399999995</v>
      </c>
      <c r="I47" s="221">
        <f t="shared" si="4"/>
        <v>420768.79000000097</v>
      </c>
      <c r="K47" s="222">
        <f>'PCSP Wkr Comp &amp; IP Pymnts'!C47</f>
        <v>10304042.219999999</v>
      </c>
      <c r="L47" s="216">
        <f>'PCSP Wkr Comp &amp; IP Pymnts'!D47</f>
        <v>6205519.79</v>
      </c>
      <c r="M47" s="216">
        <f>'PCSP Wkr Comp &amp; IP Pymnts'!E47</f>
        <v>3341258.25</v>
      </c>
      <c r="N47" s="220">
        <f t="shared" si="5"/>
        <v>19850820.259999998</v>
      </c>
      <c r="O47" s="216"/>
      <c r="P47" s="222">
        <f>'PCSP SCIF &amp; ST LEVEL CONTACTS'!C47</f>
        <v>135501.44</v>
      </c>
      <c r="Q47" s="216">
        <f>'PCSP SCIF &amp; ST LEVEL CONTACTS'!D47</f>
        <v>80302.54</v>
      </c>
      <c r="R47" s="216">
        <f>'PCSP SCIF &amp; ST LEVEL CONTACTS'!E47</f>
        <v>40826.899999999994</v>
      </c>
      <c r="S47" s="220">
        <f t="shared" si="6"/>
        <v>256630.87999999998</v>
      </c>
      <c r="T47" s="216"/>
      <c r="U47" s="222">
        <f>'PCSP PUB AUTHORICTY ADMIN COST'!C48</f>
        <v>721352.92</v>
      </c>
      <c r="V47" s="216">
        <f>'PCSP PUB AUTHORICTY ADMIN COST'!D48</f>
        <v>468879.4</v>
      </c>
      <c r="W47" s="216">
        <f>'PCSP PUB AUTHORICTY ADMIN COST'!E48</f>
        <v>40624.720000000016</v>
      </c>
      <c r="X47" s="220">
        <f t="shared" si="7"/>
        <v>1230857.04</v>
      </c>
      <c r="Y47" s="216"/>
      <c r="Z47" s="222"/>
      <c r="AA47" s="216">
        <f>'PCSP CONTRACT MODE Expend'!M48</f>
        <v>0</v>
      </c>
      <c r="AB47" s="216"/>
      <c r="AC47" s="220">
        <f t="shared" si="8"/>
        <v>0</v>
      </c>
      <c r="AE47" s="222">
        <f>'PRG CODE 108'!C45</f>
        <v>0</v>
      </c>
      <c r="AF47" s="216">
        <f>'PRG CODE 108'!D45</f>
        <v>0</v>
      </c>
      <c r="AG47" s="216">
        <f>'PRG CODE 108'!E45</f>
        <v>0</v>
      </c>
      <c r="AH47" s="220">
        <f t="shared" si="9"/>
        <v>0</v>
      </c>
    </row>
    <row r="48" spans="1:34" ht="16.5">
      <c r="A48" s="217" t="s">
        <v>41</v>
      </c>
      <c r="C48" s="218">
        <f t="shared" si="0"/>
        <v>26557043.89</v>
      </c>
      <c r="D48" s="219">
        <f t="shared" si="1"/>
        <v>17071538.09</v>
      </c>
      <c r="E48" s="219">
        <f t="shared" si="2"/>
        <v>8186276.470000001</v>
      </c>
      <c r="F48" s="220">
        <f t="shared" si="3"/>
        <v>51814858.45</v>
      </c>
      <c r="G48" s="173"/>
      <c r="H48" s="218">
        <v>15414967.44</v>
      </c>
      <c r="I48" s="221">
        <f t="shared" si="4"/>
        <v>1656570.6500000004</v>
      </c>
      <c r="K48" s="222">
        <f>'PCSP Wkr Comp &amp; IP Pymnts'!C48</f>
        <v>24522676.27</v>
      </c>
      <c r="L48" s="216">
        <f>'PCSP Wkr Comp &amp; IP Pymnts'!D48</f>
        <v>15247634.77</v>
      </c>
      <c r="M48" s="216">
        <f>'PCSP Wkr Comp &amp; IP Pymnts'!E48</f>
        <v>8210017.24</v>
      </c>
      <c r="N48" s="220">
        <f t="shared" si="5"/>
        <v>47980328.28</v>
      </c>
      <c r="O48" s="216"/>
      <c r="P48" s="222">
        <f>'PCSP SCIF &amp; ST LEVEL CONTACTS'!C48</f>
        <v>321783.31999999995</v>
      </c>
      <c r="Q48" s="216">
        <f>'PCSP SCIF &amp; ST LEVEL CONTACTS'!D48</f>
        <v>187614.63</v>
      </c>
      <c r="R48" s="216">
        <f>'PCSP SCIF &amp; ST LEVEL CONTACTS'!E48</f>
        <v>95244.69</v>
      </c>
      <c r="S48" s="220">
        <f t="shared" si="6"/>
        <v>604642.6399999999</v>
      </c>
      <c r="T48" s="216"/>
      <c r="U48" s="222">
        <f>'PCSP PUB AUTHORICTY ADMIN COST'!C49</f>
        <v>1712584.3</v>
      </c>
      <c r="V48" s="216">
        <f>'PCSP PUB AUTHORICTY ADMIN COST'!D49</f>
        <v>1134595.16</v>
      </c>
      <c r="W48" s="216">
        <f>'PCSP PUB AUTHORICTY ADMIN COST'!E49</f>
        <v>-118985.45999999996</v>
      </c>
      <c r="X48" s="220">
        <f t="shared" si="7"/>
        <v>2728194</v>
      </c>
      <c r="Y48" s="216"/>
      <c r="Z48" s="222"/>
      <c r="AA48" s="216">
        <f>'PCSP CONTRACT MODE Expend'!M49</f>
        <v>501693.52999999997</v>
      </c>
      <c r="AB48" s="216"/>
      <c r="AC48" s="220">
        <f t="shared" si="8"/>
        <v>501693.52999999997</v>
      </c>
      <c r="AE48" s="222">
        <f>'PRG CODE 108'!C46</f>
        <v>0</v>
      </c>
      <c r="AF48" s="216">
        <f>'PRG CODE 108'!D46</f>
        <v>0</v>
      </c>
      <c r="AG48" s="216">
        <f>'PRG CODE 108'!E46</f>
        <v>0</v>
      </c>
      <c r="AH48" s="220">
        <f t="shared" si="9"/>
        <v>0</v>
      </c>
    </row>
    <row r="49" spans="1:34" ht="16.5">
      <c r="A49" s="217" t="s">
        <v>42</v>
      </c>
      <c r="C49" s="218">
        <f t="shared" si="0"/>
        <v>16108263.990000002</v>
      </c>
      <c r="D49" s="219">
        <f t="shared" si="1"/>
        <v>10476650.469999999</v>
      </c>
      <c r="E49" s="219">
        <f t="shared" si="2"/>
        <v>4992767</v>
      </c>
      <c r="F49" s="220">
        <f t="shared" si="3"/>
        <v>31577681.46</v>
      </c>
      <c r="G49" s="173"/>
      <c r="H49" s="218">
        <v>9570570.600000001</v>
      </c>
      <c r="I49" s="221">
        <f t="shared" si="4"/>
        <v>906079.8699999973</v>
      </c>
      <c r="K49" s="222">
        <f>'PCSP Wkr Comp &amp; IP Pymnts'!C49</f>
        <v>14761547.260000002</v>
      </c>
      <c r="L49" s="216">
        <f>'PCSP Wkr Comp &amp; IP Pymnts'!D49</f>
        <v>9078202.58</v>
      </c>
      <c r="M49" s="216">
        <f>'PCSP Wkr Comp &amp; IP Pymnts'!E49</f>
        <v>4888078.28</v>
      </c>
      <c r="N49" s="220">
        <f t="shared" si="5"/>
        <v>28727828.120000005</v>
      </c>
      <c r="O49" s="216"/>
      <c r="P49" s="222">
        <f>'PCSP SCIF &amp; ST LEVEL CONTACTS'!C49</f>
        <v>201569.37999999998</v>
      </c>
      <c r="Q49" s="216">
        <f>'PCSP SCIF &amp; ST LEVEL CONTACTS'!D49</f>
        <v>117735.48999999999</v>
      </c>
      <c r="R49" s="216">
        <f>'PCSP SCIF &amp; ST LEVEL CONTACTS'!E49</f>
        <v>59761.89</v>
      </c>
      <c r="S49" s="220">
        <f t="shared" si="6"/>
        <v>379066.76</v>
      </c>
      <c r="T49" s="216"/>
      <c r="U49" s="222">
        <f>'PCSP PUB AUTHORICTY ADMIN COST'!C50</f>
        <v>1145147.35</v>
      </c>
      <c r="V49" s="216">
        <f>'PCSP PUB AUTHORICTY ADMIN COST'!D50</f>
        <v>744345.79</v>
      </c>
      <c r="W49" s="216">
        <f>'PCSP PUB AUTHORICTY ADMIN COST'!E50</f>
        <v>44926.830000000016</v>
      </c>
      <c r="X49" s="220">
        <f t="shared" si="7"/>
        <v>1934419.9700000002</v>
      </c>
      <c r="Y49" s="216"/>
      <c r="Z49" s="222"/>
      <c r="AA49" s="216">
        <f>'PCSP CONTRACT MODE Expend'!M50</f>
        <v>536366.61</v>
      </c>
      <c r="AB49" s="216"/>
      <c r="AC49" s="220">
        <f t="shared" si="8"/>
        <v>536366.61</v>
      </c>
      <c r="AE49" s="222">
        <f>'PRG CODE 108'!C47</f>
        <v>0</v>
      </c>
      <c r="AF49" s="216">
        <f>'PRG CODE 108'!D47</f>
        <v>0</v>
      </c>
      <c r="AG49" s="216">
        <f>'PRG CODE 108'!E47</f>
        <v>0</v>
      </c>
      <c r="AH49" s="220">
        <f t="shared" si="9"/>
        <v>0</v>
      </c>
    </row>
    <row r="50" spans="1:34" ht="16.5">
      <c r="A50" s="217" t="s">
        <v>43</v>
      </c>
      <c r="C50" s="218">
        <f t="shared" si="0"/>
        <v>112976726.89999999</v>
      </c>
      <c r="D50" s="219">
        <f t="shared" si="1"/>
        <v>70216371.80999999</v>
      </c>
      <c r="E50" s="219">
        <f t="shared" si="2"/>
        <v>33616907.69</v>
      </c>
      <c r="F50" s="220">
        <f t="shared" si="3"/>
        <v>216810006.39999998</v>
      </c>
      <c r="G50" s="173"/>
      <c r="H50" s="218">
        <v>63653145.31</v>
      </c>
      <c r="I50" s="221">
        <f t="shared" si="4"/>
        <v>6563226.499999985</v>
      </c>
      <c r="K50" s="222">
        <f>'PCSP Wkr Comp &amp; IP Pymnts'!C50</f>
        <v>98533105.75</v>
      </c>
      <c r="L50" s="216">
        <f>'PCSP Wkr Comp &amp; IP Pymnts'!D50</f>
        <v>60918188.66</v>
      </c>
      <c r="M50" s="216">
        <f>'PCSP Wkr Comp &amp; IP Pymnts'!E50</f>
        <v>32800981.45</v>
      </c>
      <c r="N50" s="220">
        <f t="shared" si="5"/>
        <v>192252275.85999998</v>
      </c>
      <c r="O50" s="216"/>
      <c r="P50" s="222">
        <f>'PCSP SCIF &amp; ST LEVEL CONTACTS'!C50</f>
        <v>1328921.27</v>
      </c>
      <c r="Q50" s="216">
        <f>'PCSP SCIF &amp; ST LEVEL CONTACTS'!D50</f>
        <v>773628.23</v>
      </c>
      <c r="R50" s="216">
        <f>'PCSP SCIF &amp; ST LEVEL CONTACTS'!E50</f>
        <v>392602.04</v>
      </c>
      <c r="S50" s="220">
        <f t="shared" si="6"/>
        <v>2495151.54</v>
      </c>
      <c r="T50" s="216"/>
      <c r="U50" s="222">
        <f>'PCSP PUB AUTHORICTY ADMIN COST'!C51</f>
        <v>13114699.879999999</v>
      </c>
      <c r="V50" s="216">
        <f>'PCSP PUB AUTHORICTY ADMIN COST'!D51</f>
        <v>8524554.92</v>
      </c>
      <c r="W50" s="216">
        <f>'PCSP PUB AUTHORICTY ADMIN COST'!E51</f>
        <v>423324.19999999995</v>
      </c>
      <c r="X50" s="220">
        <f t="shared" si="7"/>
        <v>22062578.999999996</v>
      </c>
      <c r="Y50" s="216"/>
      <c r="Z50" s="222"/>
      <c r="AA50" s="216">
        <f>'PCSP CONTRACT MODE Expend'!M51</f>
        <v>0</v>
      </c>
      <c r="AB50" s="216"/>
      <c r="AC50" s="220">
        <f t="shared" si="8"/>
        <v>0</v>
      </c>
      <c r="AE50" s="222">
        <f>'PRG CODE 108'!C48</f>
        <v>0</v>
      </c>
      <c r="AF50" s="216">
        <f>'PRG CODE 108'!D48</f>
        <v>0</v>
      </c>
      <c r="AG50" s="216">
        <f>'PRG CODE 108'!E48</f>
        <v>0</v>
      </c>
      <c r="AH50" s="220">
        <f t="shared" si="9"/>
        <v>0</v>
      </c>
    </row>
    <row r="51" spans="1:34" ht="16.5">
      <c r="A51" s="217" t="s">
        <v>44</v>
      </c>
      <c r="C51" s="218">
        <f t="shared" si="0"/>
        <v>15855946.499999998</v>
      </c>
      <c r="D51" s="219">
        <f t="shared" si="1"/>
        <v>9742321.87</v>
      </c>
      <c r="E51" s="219">
        <f t="shared" si="2"/>
        <v>5012327.54</v>
      </c>
      <c r="F51" s="220">
        <f t="shared" si="3"/>
        <v>30610595.909999996</v>
      </c>
      <c r="G51" s="173"/>
      <c r="H51" s="218">
        <v>8357479.340000001</v>
      </c>
      <c r="I51" s="221">
        <f t="shared" si="4"/>
        <v>1384842.5299999984</v>
      </c>
      <c r="K51" s="222">
        <f>'PCSP Wkr Comp &amp; IP Pymnts'!C51</f>
        <v>14906089.649999999</v>
      </c>
      <c r="L51" s="216">
        <f>'PCSP Wkr Comp &amp; IP Pymnts'!D51</f>
        <v>9137738.65</v>
      </c>
      <c r="M51" s="216">
        <f>'PCSP Wkr Comp &amp; IP Pymnts'!E51</f>
        <v>4920127.47</v>
      </c>
      <c r="N51" s="220">
        <f t="shared" si="5"/>
        <v>28963955.769999996</v>
      </c>
      <c r="O51" s="216"/>
      <c r="P51" s="222">
        <f>'PCSP SCIF &amp; ST LEVEL CONTACTS'!C51</f>
        <v>201647.03999999998</v>
      </c>
      <c r="Q51" s="216">
        <f>'PCSP SCIF &amp; ST LEVEL CONTACTS'!D51</f>
        <v>118246.84999999999</v>
      </c>
      <c r="R51" s="216">
        <f>'PCSP SCIF &amp; ST LEVEL CONTACTS'!E51</f>
        <v>60022.19</v>
      </c>
      <c r="S51" s="220">
        <f t="shared" si="6"/>
        <v>379916.07999999996</v>
      </c>
      <c r="T51" s="216"/>
      <c r="U51" s="222">
        <f>'PCSP PUB AUTHORICTY ADMIN COST'!C52</f>
        <v>748209.81</v>
      </c>
      <c r="V51" s="216">
        <f>'PCSP PUB AUTHORICTY ADMIN COST'!D52</f>
        <v>486336.37</v>
      </c>
      <c r="W51" s="216">
        <f>'PCSP PUB AUTHORICTY ADMIN COST'!E52</f>
        <v>32177.880000000005</v>
      </c>
      <c r="X51" s="220">
        <f t="shared" si="7"/>
        <v>1266724.06</v>
      </c>
      <c r="Y51" s="216"/>
      <c r="Z51" s="222"/>
      <c r="AA51" s="216">
        <f>'PCSP CONTRACT MODE Expend'!M52</f>
        <v>0</v>
      </c>
      <c r="AB51" s="216"/>
      <c r="AC51" s="220">
        <f t="shared" si="8"/>
        <v>0</v>
      </c>
      <c r="AE51" s="222">
        <f>'PRG CODE 108'!C49</f>
        <v>0</v>
      </c>
      <c r="AF51" s="216">
        <f>'PRG CODE 108'!D49</f>
        <v>0</v>
      </c>
      <c r="AG51" s="216">
        <f>'PRG CODE 108'!E49</f>
        <v>0</v>
      </c>
      <c r="AH51" s="220">
        <f t="shared" si="9"/>
        <v>0</v>
      </c>
    </row>
    <row r="52" spans="1:34" ht="16.5">
      <c r="A52" s="217" t="s">
        <v>45</v>
      </c>
      <c r="C52" s="218">
        <f t="shared" si="0"/>
        <v>13636857.56</v>
      </c>
      <c r="D52" s="219">
        <f t="shared" si="1"/>
        <v>8347194.989999999</v>
      </c>
      <c r="E52" s="219">
        <f t="shared" si="2"/>
        <v>4166627.9600000004</v>
      </c>
      <c r="F52" s="220">
        <f t="shared" si="3"/>
        <v>26150680.51</v>
      </c>
      <c r="G52" s="173"/>
      <c r="H52" s="218">
        <v>7363648.82</v>
      </c>
      <c r="I52" s="221">
        <f t="shared" si="4"/>
        <v>983546.169999999</v>
      </c>
      <c r="K52" s="222">
        <f>'PCSP Wkr Comp &amp; IP Pymnts'!C52</f>
        <v>12394305.75</v>
      </c>
      <c r="L52" s="216">
        <f>'PCSP Wkr Comp &amp; IP Pymnts'!D52</f>
        <v>7550063.56</v>
      </c>
      <c r="M52" s="216">
        <f>'PCSP Wkr Comp &amp; IP Pymnts'!E52</f>
        <v>4065238.6500000004</v>
      </c>
      <c r="N52" s="220">
        <f t="shared" si="5"/>
        <v>24009607.96</v>
      </c>
      <c r="O52" s="216"/>
      <c r="P52" s="222">
        <f>'PCSP SCIF &amp; ST LEVEL CONTACTS'!C52</f>
        <v>166862.09</v>
      </c>
      <c r="Q52" s="216">
        <f>'PCSP SCIF &amp; ST LEVEL CONTACTS'!D52</f>
        <v>97933.1</v>
      </c>
      <c r="R52" s="216">
        <f>'PCSP SCIF &amp; ST LEVEL CONTACTS'!E52</f>
        <v>49722.990000000005</v>
      </c>
      <c r="S52" s="220">
        <f t="shared" si="6"/>
        <v>314518.18</v>
      </c>
      <c r="T52" s="216"/>
      <c r="U52" s="222">
        <f>'PCSP PUB AUTHORICTY ADMIN COST'!C53</f>
        <v>1075689.72</v>
      </c>
      <c r="V52" s="216">
        <f>'PCSP PUB AUTHORICTY ADMIN COST'!D53</f>
        <v>699198.33</v>
      </c>
      <c r="W52" s="216">
        <f>'PCSP PUB AUTHORICTY ADMIN COST'!E53</f>
        <v>51666.32000000001</v>
      </c>
      <c r="X52" s="220">
        <f t="shared" si="7"/>
        <v>1826554.3699999999</v>
      </c>
      <c r="Y52" s="216"/>
      <c r="Z52" s="222"/>
      <c r="AA52" s="216">
        <f>'PCSP CONTRACT MODE Expend'!M53</f>
        <v>0</v>
      </c>
      <c r="AB52" s="216"/>
      <c r="AC52" s="220">
        <f t="shared" si="8"/>
        <v>0</v>
      </c>
      <c r="AE52" s="222">
        <f>'PRG CODE 108'!C50</f>
        <v>0</v>
      </c>
      <c r="AF52" s="216">
        <f>'PRG CODE 108'!D50</f>
        <v>0</v>
      </c>
      <c r="AG52" s="216">
        <f>'PRG CODE 108'!E50</f>
        <v>0</v>
      </c>
      <c r="AH52" s="220">
        <f t="shared" si="9"/>
        <v>0</v>
      </c>
    </row>
    <row r="53" spans="1:34" ht="16.5">
      <c r="A53" s="217" t="s">
        <v>46</v>
      </c>
      <c r="C53" s="218">
        <f t="shared" si="0"/>
        <v>138626.81999999998</v>
      </c>
      <c r="D53" s="219">
        <f t="shared" si="1"/>
        <v>88317.92000000001</v>
      </c>
      <c r="E53" s="219">
        <f t="shared" si="2"/>
        <v>43249.07</v>
      </c>
      <c r="F53" s="220">
        <f t="shared" si="3"/>
        <v>270193.81</v>
      </c>
      <c r="G53" s="173"/>
      <c r="H53" s="218">
        <v>106123.25000000001</v>
      </c>
      <c r="I53" s="221">
        <f t="shared" si="4"/>
        <v>-17805.33</v>
      </c>
      <c r="K53" s="222">
        <f>'PCSP Wkr Comp &amp; IP Pymnts'!C53</f>
        <v>124632.01999999999</v>
      </c>
      <c r="L53" s="216">
        <f>'PCSP Wkr Comp &amp; IP Pymnts'!D53</f>
        <v>79341.72</v>
      </c>
      <c r="M53" s="216">
        <f>'PCSP Wkr Comp &amp; IP Pymnts'!E53</f>
        <v>42723.57</v>
      </c>
      <c r="N53" s="220">
        <f t="shared" si="5"/>
        <v>246697.31</v>
      </c>
      <c r="O53" s="216"/>
      <c r="P53" s="222">
        <f>'PCSP SCIF &amp; ST LEVEL CONTACTS'!C53</f>
        <v>1668.59</v>
      </c>
      <c r="Q53" s="216">
        <f>'PCSP SCIF &amp; ST LEVEL CONTACTS'!D53</f>
        <v>964.1600000000001</v>
      </c>
      <c r="R53" s="216">
        <f>'PCSP SCIF &amp; ST LEVEL CONTACTS'!E53</f>
        <v>488.43</v>
      </c>
      <c r="S53" s="220">
        <f t="shared" si="6"/>
        <v>3121.18</v>
      </c>
      <c r="T53" s="216"/>
      <c r="U53" s="222">
        <f>'PCSP PUB AUTHORICTY ADMIN COST'!C54</f>
        <v>12326.21</v>
      </c>
      <c r="V53" s="216">
        <f>'PCSP PUB AUTHORICTY ADMIN COST'!D54</f>
        <v>8012.040000000001</v>
      </c>
      <c r="W53" s="216">
        <f>'PCSP PUB AUTHORICTY ADMIN COST'!E54</f>
        <v>37.06999999999999</v>
      </c>
      <c r="X53" s="220">
        <f t="shared" si="7"/>
        <v>20375.32</v>
      </c>
      <c r="Y53" s="216"/>
      <c r="Z53" s="222"/>
      <c r="AA53" s="216">
        <f>'PCSP CONTRACT MODE Expend'!M54</f>
        <v>0</v>
      </c>
      <c r="AB53" s="216"/>
      <c r="AC53" s="220">
        <f t="shared" si="8"/>
        <v>0</v>
      </c>
      <c r="AE53" s="222">
        <f>'PRG CODE 108'!C51</f>
        <v>0</v>
      </c>
      <c r="AF53" s="216">
        <f>'PRG CODE 108'!D51</f>
        <v>0</v>
      </c>
      <c r="AG53" s="216">
        <f>'PRG CODE 108'!E51</f>
        <v>0</v>
      </c>
      <c r="AH53" s="220">
        <f t="shared" si="9"/>
        <v>0</v>
      </c>
    </row>
    <row r="54" spans="1:34" ht="16.5">
      <c r="A54" s="217" t="s">
        <v>47</v>
      </c>
      <c r="C54" s="218">
        <f t="shared" si="0"/>
        <v>2046520.67</v>
      </c>
      <c r="D54" s="219">
        <f t="shared" si="1"/>
        <v>1254524.12</v>
      </c>
      <c r="E54" s="219">
        <f t="shared" si="2"/>
        <v>664213.2</v>
      </c>
      <c r="F54" s="220">
        <f t="shared" si="3"/>
        <v>3965257.99</v>
      </c>
      <c r="G54" s="173"/>
      <c r="H54" s="218">
        <v>1128809.22</v>
      </c>
      <c r="I54" s="221">
        <f t="shared" si="4"/>
        <v>125714.90000000014</v>
      </c>
      <c r="K54" s="222">
        <f>'PCSP Wkr Comp &amp; IP Pymnts'!C54</f>
        <v>1984302.8599999999</v>
      </c>
      <c r="L54" s="216">
        <f>'PCSP Wkr Comp &amp; IP Pymnts'!D54</f>
        <v>1215815.59</v>
      </c>
      <c r="M54" s="216">
        <f>'PCSP Wkr Comp &amp; IP Pymnts'!E54</f>
        <v>654642.12</v>
      </c>
      <c r="N54" s="220">
        <f t="shared" si="5"/>
        <v>3854760.5700000003</v>
      </c>
      <c r="O54" s="216"/>
      <c r="P54" s="222">
        <f>'PCSP SCIF &amp; ST LEVEL CONTACTS'!C54</f>
        <v>27209.06</v>
      </c>
      <c r="Q54" s="216">
        <f>'PCSP SCIF &amp; ST LEVEL CONTACTS'!D54</f>
        <v>15952.84</v>
      </c>
      <c r="R54" s="216">
        <f>'PCSP SCIF &amp; ST LEVEL CONTACTS'!E54</f>
        <v>8095.22</v>
      </c>
      <c r="S54" s="220">
        <f t="shared" si="6"/>
        <v>51257.12</v>
      </c>
      <c r="T54" s="216"/>
      <c r="U54" s="222">
        <f>'PCSP PUB AUTHORICTY ADMIN COST'!C55</f>
        <v>35008.75</v>
      </c>
      <c r="V54" s="216">
        <f>'PCSP PUB AUTHORICTY ADMIN COST'!D55</f>
        <v>22755.690000000002</v>
      </c>
      <c r="W54" s="216">
        <f>'PCSP PUB AUTHORICTY ADMIN COST'!E55</f>
        <v>1475.8599999999997</v>
      </c>
      <c r="X54" s="220">
        <f t="shared" si="7"/>
        <v>59240.3</v>
      </c>
      <c r="Y54" s="216"/>
      <c r="Z54" s="222"/>
      <c r="AA54" s="216">
        <f>'PCSP CONTRACT MODE Expend'!M55</f>
        <v>0</v>
      </c>
      <c r="AB54" s="216"/>
      <c r="AC54" s="220">
        <f t="shared" si="8"/>
        <v>0</v>
      </c>
      <c r="AE54" s="222">
        <f>'PRG CODE 108'!C52</f>
        <v>0</v>
      </c>
      <c r="AF54" s="216">
        <f>'PRG CODE 108'!D52</f>
        <v>0</v>
      </c>
      <c r="AG54" s="216">
        <f>'PRG CODE 108'!E52</f>
        <v>0</v>
      </c>
      <c r="AH54" s="220">
        <f t="shared" si="9"/>
        <v>0</v>
      </c>
    </row>
    <row r="55" spans="1:34" ht="16.5">
      <c r="A55" s="217" t="s">
        <v>48</v>
      </c>
      <c r="C55" s="218">
        <f t="shared" si="0"/>
        <v>24652259.25</v>
      </c>
      <c r="D55" s="219">
        <f t="shared" si="1"/>
        <v>15244226.43</v>
      </c>
      <c r="E55" s="219">
        <f t="shared" si="2"/>
        <v>7737057.2299999995</v>
      </c>
      <c r="F55" s="220">
        <f t="shared" si="3"/>
        <v>47633542.91</v>
      </c>
      <c r="G55" s="173"/>
      <c r="H55" s="218">
        <v>13851083.11</v>
      </c>
      <c r="I55" s="221">
        <f t="shared" si="4"/>
        <v>1393143.3200000003</v>
      </c>
      <c r="K55" s="222">
        <f>'PCSP Wkr Comp &amp; IP Pymnts'!C55</f>
        <v>22868169.07</v>
      </c>
      <c r="L55" s="216">
        <f>'PCSP Wkr Comp &amp; IP Pymnts'!D55</f>
        <v>14104791.19</v>
      </c>
      <c r="M55" s="216">
        <f>'PCSP Wkr Comp &amp; IP Pymnts'!E55</f>
        <v>7594616.12</v>
      </c>
      <c r="N55" s="220">
        <f t="shared" si="5"/>
        <v>44567576.379999995</v>
      </c>
      <c r="O55" s="216"/>
      <c r="P55" s="222">
        <f>'PCSP SCIF &amp; ST LEVEL CONTACTS'!C55</f>
        <v>305162.16</v>
      </c>
      <c r="Q55" s="216">
        <f>'PCSP SCIF &amp; ST LEVEL CONTACTS'!D55</f>
        <v>178132.02000000002</v>
      </c>
      <c r="R55" s="216">
        <f>'PCSP SCIF &amp; ST LEVEL CONTACTS'!E55</f>
        <v>90451.14000000001</v>
      </c>
      <c r="S55" s="220">
        <f t="shared" si="6"/>
        <v>573745.3200000001</v>
      </c>
      <c r="T55" s="216"/>
      <c r="U55" s="222">
        <f>'PCSP PUB AUTHORICTY ADMIN COST'!C56</f>
        <v>1478928.02</v>
      </c>
      <c r="V55" s="216">
        <f>'PCSP PUB AUTHORICTY ADMIN COST'!D56</f>
        <v>961303.22</v>
      </c>
      <c r="W55" s="216">
        <f>'PCSP PUB AUTHORICTY ADMIN COST'!E56</f>
        <v>51989.97</v>
      </c>
      <c r="X55" s="220">
        <f t="shared" si="7"/>
        <v>2492221.2100000004</v>
      </c>
      <c r="Y55" s="216"/>
      <c r="Z55" s="222"/>
      <c r="AA55" s="216">
        <f>'PCSP CONTRACT MODE Expend'!M56</f>
        <v>0</v>
      </c>
      <c r="AB55" s="216"/>
      <c r="AC55" s="220">
        <f t="shared" si="8"/>
        <v>0</v>
      </c>
      <c r="AE55" s="222">
        <f>'PRG CODE 108'!C53</f>
        <v>0</v>
      </c>
      <c r="AF55" s="216">
        <f>'PRG CODE 108'!D53</f>
        <v>0</v>
      </c>
      <c r="AG55" s="216">
        <f>'PRG CODE 108'!E53</f>
        <v>0</v>
      </c>
      <c r="AH55" s="220">
        <f t="shared" si="9"/>
        <v>0</v>
      </c>
    </row>
    <row r="56" spans="1:34" ht="16.5">
      <c r="A56" s="217" t="s">
        <v>49</v>
      </c>
      <c r="C56" s="218">
        <f t="shared" si="0"/>
        <v>37375703.42</v>
      </c>
      <c r="D56" s="219">
        <f t="shared" si="1"/>
        <v>23125399.830000002</v>
      </c>
      <c r="E56" s="219">
        <f t="shared" si="2"/>
        <v>11717452.84</v>
      </c>
      <c r="F56" s="220">
        <f t="shared" si="3"/>
        <v>72218556.09</v>
      </c>
      <c r="G56" s="173"/>
      <c r="H56" s="218">
        <v>20305467.939999998</v>
      </c>
      <c r="I56" s="221">
        <f t="shared" si="4"/>
        <v>2819931.8900000043</v>
      </c>
      <c r="K56" s="222">
        <f>'PCSP Wkr Comp &amp; IP Pymnts'!C56</f>
        <v>34613140.68</v>
      </c>
      <c r="L56" s="216">
        <f>'PCSP Wkr Comp &amp; IP Pymnts'!D56</f>
        <v>21365772.14</v>
      </c>
      <c r="M56" s="216">
        <f>'PCSP Wkr Comp &amp; IP Pymnts'!E56</f>
        <v>11504243.61</v>
      </c>
      <c r="N56" s="220">
        <f t="shared" si="5"/>
        <v>67483156.43</v>
      </c>
      <c r="O56" s="216"/>
      <c r="P56" s="222">
        <f>'PCSP SCIF &amp; ST LEVEL CONTACTS'!C56</f>
        <v>467769.69999999995</v>
      </c>
      <c r="Q56" s="216">
        <f>'PCSP SCIF &amp; ST LEVEL CONTACTS'!D56</f>
        <v>272395.52999999997</v>
      </c>
      <c r="R56" s="216">
        <f>'PCSP SCIF &amp; ST LEVEL CONTACTS'!E56</f>
        <v>138213.16999999998</v>
      </c>
      <c r="S56" s="220">
        <f t="shared" si="6"/>
        <v>878378.3999999999</v>
      </c>
      <c r="T56" s="216"/>
      <c r="U56" s="222">
        <f>'PCSP PUB AUTHORICTY ADMIN COST'!C57</f>
        <v>2294793.04</v>
      </c>
      <c r="V56" s="216">
        <f>'PCSP PUB AUTHORICTY ADMIN COST'!D57</f>
        <v>1487232.16</v>
      </c>
      <c r="W56" s="216">
        <f>'PCSP PUB AUTHORICTY ADMIN COST'!E57</f>
        <v>74996.06</v>
      </c>
      <c r="X56" s="220">
        <f t="shared" si="7"/>
        <v>3857021.2600000002</v>
      </c>
      <c r="Y56" s="216"/>
      <c r="Z56" s="222"/>
      <c r="AA56" s="216">
        <f>'PCSP CONTRACT MODE Expend'!M57</f>
        <v>0</v>
      </c>
      <c r="AB56" s="216"/>
      <c r="AC56" s="220">
        <f t="shared" si="8"/>
        <v>0</v>
      </c>
      <c r="AE56" s="222">
        <f>'PRG CODE 108'!C54</f>
        <v>0</v>
      </c>
      <c r="AF56" s="216">
        <f>'PRG CODE 108'!D54</f>
        <v>0</v>
      </c>
      <c r="AG56" s="216">
        <f>'PRG CODE 108'!E54</f>
        <v>0</v>
      </c>
      <c r="AH56" s="220">
        <f t="shared" si="9"/>
        <v>0</v>
      </c>
    </row>
    <row r="57" spans="1:34" ht="16.5">
      <c r="A57" s="217" t="s">
        <v>50</v>
      </c>
      <c r="C57" s="218">
        <f t="shared" si="0"/>
        <v>28715414.629999995</v>
      </c>
      <c r="D57" s="219">
        <f t="shared" si="1"/>
        <v>17864014.05</v>
      </c>
      <c r="E57" s="219">
        <f t="shared" si="2"/>
        <v>8892180.540000001</v>
      </c>
      <c r="F57" s="220">
        <f t="shared" si="3"/>
        <v>55471609.21999999</v>
      </c>
      <c r="G57" s="173"/>
      <c r="H57" s="218">
        <v>16362044.379999999</v>
      </c>
      <c r="I57" s="221">
        <f t="shared" si="4"/>
        <v>1501969.6700000018</v>
      </c>
      <c r="K57" s="222">
        <f>'PCSP Wkr Comp &amp; IP Pymnts'!C57</f>
        <v>26095665.589999996</v>
      </c>
      <c r="L57" s="216">
        <f>'PCSP Wkr Comp &amp; IP Pymnts'!D57</f>
        <v>16188047.68</v>
      </c>
      <c r="M57" s="216">
        <f>'PCSP Wkr Comp &amp; IP Pymnts'!E57</f>
        <v>8716365.23</v>
      </c>
      <c r="N57" s="220">
        <f t="shared" si="5"/>
        <v>51000078.5</v>
      </c>
      <c r="O57" s="216"/>
      <c r="P57" s="222">
        <f>'PCSP SCIF &amp; ST LEVEL CONTACTS'!C57</f>
        <v>356823</v>
      </c>
      <c r="Q57" s="216">
        <f>'PCSP SCIF &amp; ST LEVEL CONTACTS'!D57</f>
        <v>207663.85</v>
      </c>
      <c r="R57" s="216">
        <f>'PCSP SCIF &amp; ST LEVEL CONTACTS'!E57</f>
        <v>105372.15</v>
      </c>
      <c r="S57" s="220">
        <f t="shared" si="6"/>
        <v>669859</v>
      </c>
      <c r="T57" s="216"/>
      <c r="U57" s="222">
        <f>'PCSP PUB AUTHORICTY ADMIN COST'!C58</f>
        <v>2246008.04</v>
      </c>
      <c r="V57" s="216">
        <f>'PCSP PUB AUTHORICTY ADMIN COST'!D58</f>
        <v>1457307.52</v>
      </c>
      <c r="W57" s="216">
        <f>'PCSP PUB AUTHORICTY ADMIN COST'!E58</f>
        <v>64522.16</v>
      </c>
      <c r="X57" s="220">
        <f t="shared" si="7"/>
        <v>3767837.72</v>
      </c>
      <c r="Y57" s="216"/>
      <c r="Z57" s="222"/>
      <c r="AA57" s="216">
        <f>'PCSP CONTRACT MODE Expend'!M58</f>
        <v>0</v>
      </c>
      <c r="AB57" s="216"/>
      <c r="AC57" s="220">
        <f t="shared" si="8"/>
        <v>0</v>
      </c>
      <c r="AE57" s="222">
        <f>'PRG CODE 108'!C55</f>
        <v>16918</v>
      </c>
      <c r="AF57" s="216">
        <f>'PRG CODE 108'!D55</f>
        <v>10995</v>
      </c>
      <c r="AG57" s="216">
        <f>'PRG CODE 108'!E55</f>
        <v>5921</v>
      </c>
      <c r="AH57" s="220">
        <f t="shared" si="9"/>
        <v>33834</v>
      </c>
    </row>
    <row r="58" spans="1:34" ht="16.5">
      <c r="A58" s="217" t="s">
        <v>51</v>
      </c>
      <c r="C58" s="218">
        <f t="shared" si="0"/>
        <v>4411291.64</v>
      </c>
      <c r="D58" s="219">
        <f t="shared" si="1"/>
        <v>2682091.25</v>
      </c>
      <c r="E58" s="219">
        <f t="shared" si="2"/>
        <v>1388940.44</v>
      </c>
      <c r="F58" s="220">
        <f t="shared" si="3"/>
        <v>8482323.33</v>
      </c>
      <c r="G58" s="173"/>
      <c r="H58" s="218">
        <v>2472024.37</v>
      </c>
      <c r="I58" s="221">
        <f t="shared" si="4"/>
        <v>210066.8799999999</v>
      </c>
      <c r="K58" s="222">
        <f>'PCSP Wkr Comp &amp; IP Pymnts'!C58</f>
        <v>4171319.2600000002</v>
      </c>
      <c r="L58" s="216">
        <f>'PCSP Wkr Comp &amp; IP Pymnts'!D58</f>
        <v>2529664.6</v>
      </c>
      <c r="M58" s="216">
        <f>'PCSP Wkr Comp &amp; IP Pymnts'!E58</f>
        <v>1362064.46</v>
      </c>
      <c r="N58" s="220">
        <f t="shared" si="5"/>
        <v>8063048.32</v>
      </c>
      <c r="O58" s="216"/>
      <c r="P58" s="222">
        <f>'PCSP SCIF &amp; ST LEVEL CONTACTS'!C58</f>
        <v>56895.369999999995</v>
      </c>
      <c r="Q58" s="216">
        <f>'PCSP SCIF &amp; ST LEVEL CONTACTS'!D58</f>
        <v>33426.58</v>
      </c>
      <c r="R58" s="216">
        <f>'PCSP SCIF &amp; ST LEVEL CONTACTS'!E58</f>
        <v>16965.79</v>
      </c>
      <c r="S58" s="220">
        <f t="shared" si="6"/>
        <v>107287.73999999999</v>
      </c>
      <c r="T58" s="216"/>
      <c r="U58" s="222">
        <f>'PCSP PUB AUTHORICTY ADMIN COST'!C59</f>
        <v>183077.01</v>
      </c>
      <c r="V58" s="216">
        <f>'PCSP PUB AUTHORICTY ADMIN COST'!D59</f>
        <v>119000.06999999999</v>
      </c>
      <c r="W58" s="216">
        <f>'PCSP PUB AUTHORICTY ADMIN COST'!E59</f>
        <v>9910.190000000002</v>
      </c>
      <c r="X58" s="220">
        <f t="shared" si="7"/>
        <v>311987.27</v>
      </c>
      <c r="Y58" s="216"/>
      <c r="Z58" s="222"/>
      <c r="AA58" s="216">
        <f>'PCSP CONTRACT MODE Expend'!M59</f>
        <v>0</v>
      </c>
      <c r="AB58" s="216"/>
      <c r="AC58" s="220">
        <f t="shared" si="8"/>
        <v>0</v>
      </c>
      <c r="AE58" s="222">
        <f>'PRG CODE 108'!C56</f>
        <v>0</v>
      </c>
      <c r="AF58" s="216">
        <f>'PRG CODE 108'!D56</f>
        <v>0</v>
      </c>
      <c r="AG58" s="216">
        <f>'PRG CODE 108'!E56</f>
        <v>0</v>
      </c>
      <c r="AH58" s="220">
        <f t="shared" si="9"/>
        <v>0</v>
      </c>
    </row>
    <row r="59" spans="1:34" ht="16.5">
      <c r="A59" s="217" t="s">
        <v>52</v>
      </c>
      <c r="C59" s="218">
        <f t="shared" si="0"/>
        <v>4460587.840000001</v>
      </c>
      <c r="D59" s="219">
        <f t="shared" si="1"/>
        <v>2736622.4000000004</v>
      </c>
      <c r="E59" s="219">
        <f t="shared" si="2"/>
        <v>1441653.2000000002</v>
      </c>
      <c r="F59" s="220">
        <f t="shared" si="3"/>
        <v>8638863.440000001</v>
      </c>
      <c r="G59" s="173"/>
      <c r="H59" s="218">
        <v>2592787.03</v>
      </c>
      <c r="I59" s="221">
        <f t="shared" si="4"/>
        <v>143835.37000000058</v>
      </c>
      <c r="K59" s="222">
        <f>'PCSP Wkr Comp &amp; IP Pymnts'!C59</f>
        <v>4303608.82</v>
      </c>
      <c r="L59" s="216">
        <f>'PCSP Wkr Comp &amp; IP Pymnts'!D59</f>
        <v>2638092.5</v>
      </c>
      <c r="M59" s="216">
        <f>'PCSP Wkr Comp &amp; IP Pymnts'!E59</f>
        <v>1420455.81</v>
      </c>
      <c r="N59" s="220">
        <f t="shared" si="5"/>
        <v>8362157.130000001</v>
      </c>
      <c r="O59" s="216"/>
      <c r="P59" s="222">
        <f>'PCSP SCIF &amp; ST LEVEL CONTACTS'!C59</f>
        <v>56725.99</v>
      </c>
      <c r="Q59" s="216">
        <f>'PCSP SCIF &amp; ST LEVEL CONTACTS'!D59</f>
        <v>33365.43</v>
      </c>
      <c r="R59" s="216">
        <f>'PCSP SCIF &amp; ST LEVEL CONTACTS'!E59</f>
        <v>16955.56</v>
      </c>
      <c r="S59" s="220">
        <f t="shared" si="6"/>
        <v>107046.98</v>
      </c>
      <c r="T59" s="216"/>
      <c r="U59" s="222">
        <f>'PCSP PUB AUTHORICTY ADMIN COST'!C60</f>
        <v>100253.03</v>
      </c>
      <c r="V59" s="216">
        <f>'PCSP PUB AUTHORICTY ADMIN COST'!D60</f>
        <v>65164.47</v>
      </c>
      <c r="W59" s="216">
        <f>'PCSP PUB AUTHORICTY ADMIN COST'!E60</f>
        <v>4241.829999999998</v>
      </c>
      <c r="X59" s="220">
        <f t="shared" si="7"/>
        <v>169659.33</v>
      </c>
      <c r="Y59" s="216"/>
      <c r="Z59" s="222"/>
      <c r="AA59" s="216">
        <f>'PCSP CONTRACT MODE Expend'!M60</f>
        <v>0</v>
      </c>
      <c r="AB59" s="216"/>
      <c r="AC59" s="220">
        <f t="shared" si="8"/>
        <v>0</v>
      </c>
      <c r="AE59" s="222">
        <f>'PRG CODE 108'!C57</f>
        <v>0</v>
      </c>
      <c r="AF59" s="216">
        <f>'PRG CODE 108'!D57</f>
        <v>0</v>
      </c>
      <c r="AG59" s="216">
        <f>'PRG CODE 108'!E57</f>
        <v>0</v>
      </c>
      <c r="AH59" s="220">
        <f t="shared" si="9"/>
        <v>0</v>
      </c>
    </row>
    <row r="60" spans="1:34" ht="16.5">
      <c r="A60" s="217" t="s">
        <v>53</v>
      </c>
      <c r="C60" s="218">
        <f t="shared" si="0"/>
        <v>589604.5700000001</v>
      </c>
      <c r="D60" s="219">
        <f t="shared" si="1"/>
        <v>366457.29</v>
      </c>
      <c r="E60" s="219">
        <f t="shared" si="2"/>
        <v>196599.44</v>
      </c>
      <c r="F60" s="220">
        <f t="shared" si="3"/>
        <v>1152661.3</v>
      </c>
      <c r="G60" s="173"/>
      <c r="H60" s="218">
        <v>378662.56999999995</v>
      </c>
      <c r="I60" s="221">
        <f t="shared" si="4"/>
        <v>-12205.27999999997</v>
      </c>
      <c r="K60" s="222">
        <f>'PCSP Wkr Comp &amp; IP Pymnts'!C60</f>
        <v>580145.88</v>
      </c>
      <c r="L60" s="216">
        <f>'PCSP Wkr Comp &amp; IP Pymnts'!D60</f>
        <v>360773.02</v>
      </c>
      <c r="M60" s="216">
        <f>'PCSP Wkr Comp &amp; IP Pymnts'!E60</f>
        <v>194255.97999999998</v>
      </c>
      <c r="N60" s="220">
        <f t="shared" si="5"/>
        <v>1135174.88</v>
      </c>
      <c r="O60" s="216"/>
      <c r="P60" s="222">
        <f>'PCSP SCIF &amp; ST LEVEL CONTACTS'!C60</f>
        <v>7635.05</v>
      </c>
      <c r="Q60" s="216">
        <f>'PCSP SCIF &amp; ST LEVEL CONTACTS'!D60</f>
        <v>4498.91</v>
      </c>
      <c r="R60" s="216">
        <f>'PCSP SCIF &amp; ST LEVEL CONTACTS'!E60</f>
        <v>2286.14</v>
      </c>
      <c r="S60" s="220">
        <f t="shared" si="6"/>
        <v>14420.099999999999</v>
      </c>
      <c r="T60" s="216"/>
      <c r="U60" s="222">
        <f>'PCSP PUB AUTHORICTY ADMIN COST'!C61</f>
        <v>1823.6399999999999</v>
      </c>
      <c r="V60" s="216">
        <f>'PCSP PUB AUTHORICTY ADMIN COST'!D61</f>
        <v>1185.3600000000001</v>
      </c>
      <c r="W60" s="216">
        <f>'PCSP PUB AUTHORICTY ADMIN COST'!E61</f>
        <v>57.32000000000001</v>
      </c>
      <c r="X60" s="220">
        <f t="shared" si="7"/>
        <v>3066.32</v>
      </c>
      <c r="Y60" s="216"/>
      <c r="Z60" s="222"/>
      <c r="AA60" s="216">
        <f>'PCSP CONTRACT MODE Expend'!M61</f>
        <v>0</v>
      </c>
      <c r="AB60" s="216"/>
      <c r="AC60" s="220">
        <f t="shared" si="8"/>
        <v>0</v>
      </c>
      <c r="AE60" s="222">
        <f>'PRG CODE 108'!C58</f>
        <v>0</v>
      </c>
      <c r="AF60" s="216">
        <f>'PRG CODE 108'!D58</f>
        <v>0</v>
      </c>
      <c r="AG60" s="216">
        <f>'PRG CODE 108'!E58</f>
        <v>0</v>
      </c>
      <c r="AH60" s="220">
        <f t="shared" si="9"/>
        <v>0</v>
      </c>
    </row>
    <row r="61" spans="1:34" ht="16.5">
      <c r="A61" s="217" t="s">
        <v>54</v>
      </c>
      <c r="C61" s="218">
        <f t="shared" si="0"/>
        <v>11909740.290000001</v>
      </c>
      <c r="D61" s="219">
        <f t="shared" si="1"/>
        <v>7394567.6</v>
      </c>
      <c r="E61" s="219">
        <f t="shared" si="2"/>
        <v>3752844.3800000004</v>
      </c>
      <c r="F61" s="220">
        <f t="shared" si="3"/>
        <v>23057152.27</v>
      </c>
      <c r="G61" s="173"/>
      <c r="H61" s="218">
        <v>6449150.449999999</v>
      </c>
      <c r="I61" s="221">
        <f t="shared" si="4"/>
        <v>945417.1500000004</v>
      </c>
      <c r="K61" s="222">
        <f>'PCSP Wkr Comp &amp; IP Pymnts'!C61</f>
        <v>11045147.33</v>
      </c>
      <c r="L61" s="216">
        <f>'PCSP Wkr Comp &amp; IP Pymnts'!D61</f>
        <v>6842376.39</v>
      </c>
      <c r="M61" s="216">
        <f>'PCSP Wkr Comp &amp; IP Pymnts'!E61</f>
        <v>3684234.2</v>
      </c>
      <c r="N61" s="220">
        <f t="shared" si="5"/>
        <v>21571757.919999998</v>
      </c>
      <c r="O61" s="216"/>
      <c r="P61" s="222">
        <f>'PCSP SCIF &amp; ST LEVEL CONTACTS'!C61</f>
        <v>152568.41</v>
      </c>
      <c r="Q61" s="216">
        <f>'PCSP SCIF &amp; ST LEVEL CONTACTS'!D61</f>
        <v>89375.27</v>
      </c>
      <c r="R61" s="216">
        <f>'PCSP SCIF &amp; ST LEVEL CONTACTS'!E61</f>
        <v>45394.14</v>
      </c>
      <c r="S61" s="220">
        <f t="shared" si="6"/>
        <v>287337.82</v>
      </c>
      <c r="T61" s="216"/>
      <c r="U61" s="222">
        <f>'PCSP PUB AUTHORICTY ADMIN COST'!C62</f>
        <v>712024.55</v>
      </c>
      <c r="V61" s="216">
        <f>'PCSP PUB AUTHORICTY ADMIN COST'!D62</f>
        <v>462815.94000000006</v>
      </c>
      <c r="W61" s="216">
        <f>'PCSP PUB AUTHORICTY ADMIN COST'!E62</f>
        <v>23216.040000000008</v>
      </c>
      <c r="X61" s="220">
        <f t="shared" si="7"/>
        <v>1198056.5300000003</v>
      </c>
      <c r="Y61" s="216"/>
      <c r="Z61" s="222"/>
      <c r="AA61" s="216">
        <f>'PCSP CONTRACT MODE Expend'!M62</f>
        <v>0</v>
      </c>
      <c r="AB61" s="216"/>
      <c r="AC61" s="220">
        <f t="shared" si="8"/>
        <v>0</v>
      </c>
      <c r="AE61" s="222">
        <f>'PRG CODE 108'!C59</f>
        <v>0</v>
      </c>
      <c r="AF61" s="216">
        <f>'PRG CODE 108'!D59</f>
        <v>0</v>
      </c>
      <c r="AG61" s="216">
        <f>'PRG CODE 108'!E59</f>
        <v>0</v>
      </c>
      <c r="AH61" s="220">
        <f t="shared" si="9"/>
        <v>0</v>
      </c>
    </row>
    <row r="62" spans="1:34" ht="16.5">
      <c r="A62" s="217" t="s">
        <v>55</v>
      </c>
      <c r="C62" s="218">
        <f t="shared" si="0"/>
        <v>929795.96</v>
      </c>
      <c r="D62" s="219">
        <f t="shared" si="1"/>
        <v>572051.51</v>
      </c>
      <c r="E62" s="219">
        <f t="shared" si="2"/>
        <v>307802.55000000005</v>
      </c>
      <c r="F62" s="220">
        <f t="shared" si="3"/>
        <v>1809650.02</v>
      </c>
      <c r="G62" s="173"/>
      <c r="H62" s="218">
        <v>509143.13</v>
      </c>
      <c r="I62" s="221">
        <f t="shared" si="4"/>
        <v>62908.380000000005</v>
      </c>
      <c r="K62" s="222">
        <f>'PCSP Wkr Comp &amp; IP Pymnts'!C62</f>
        <v>828623</v>
      </c>
      <c r="L62" s="216">
        <f>'PCSP Wkr Comp &amp; IP Pymnts'!D62</f>
        <v>507091.69999999995</v>
      </c>
      <c r="M62" s="216">
        <f>'PCSP Wkr Comp &amp; IP Pymnts'!E62</f>
        <v>273037.4</v>
      </c>
      <c r="N62" s="220">
        <f t="shared" si="5"/>
        <v>1608752.1</v>
      </c>
      <c r="O62" s="216"/>
      <c r="P62" s="222">
        <f>'PCSP SCIF &amp; ST LEVEL CONTACTS'!C62</f>
        <v>11997.96</v>
      </c>
      <c r="Q62" s="216">
        <f>'PCSP SCIF &amp; ST LEVEL CONTACTS'!D62</f>
        <v>6997.81</v>
      </c>
      <c r="R62" s="216">
        <f>'PCSP SCIF &amp; ST LEVEL CONTACTS'!E62</f>
        <v>3554.15</v>
      </c>
      <c r="S62" s="220">
        <f t="shared" si="6"/>
        <v>22549.920000000002</v>
      </c>
      <c r="T62" s="216"/>
      <c r="U62" s="222">
        <f>'PCSP PUB AUTHORICTY ADMIN COST'!C63</f>
        <v>0</v>
      </c>
      <c r="V62" s="216">
        <f>'PCSP PUB AUTHORICTY ADMIN COST'!D63</f>
        <v>0</v>
      </c>
      <c r="W62" s="216">
        <f>'PCSP PUB AUTHORICTY ADMIN COST'!E63</f>
        <v>0</v>
      </c>
      <c r="X62" s="220">
        <f t="shared" si="7"/>
        <v>0</v>
      </c>
      <c r="Y62" s="216"/>
      <c r="Z62" s="222"/>
      <c r="AA62" s="216">
        <f>'PCSP CONTRACT MODE Expend'!M63</f>
        <v>0</v>
      </c>
      <c r="AB62" s="216"/>
      <c r="AC62" s="220">
        <f t="shared" si="8"/>
        <v>0</v>
      </c>
      <c r="AE62" s="222">
        <f>'PRG CODE 108'!C60</f>
        <v>89175</v>
      </c>
      <c r="AF62" s="216">
        <f>'PRG CODE 108'!D60</f>
        <v>57962</v>
      </c>
      <c r="AG62" s="216">
        <f>'PRG CODE 108'!E60</f>
        <v>31211</v>
      </c>
      <c r="AH62" s="220">
        <f t="shared" si="9"/>
        <v>178348</v>
      </c>
    </row>
    <row r="63" spans="1:34" ht="16.5">
      <c r="A63" s="217" t="s">
        <v>56</v>
      </c>
      <c r="C63" s="218">
        <f t="shared" si="0"/>
        <v>19981056.900000002</v>
      </c>
      <c r="D63" s="219">
        <f t="shared" si="1"/>
        <v>12196792.17</v>
      </c>
      <c r="E63" s="219">
        <f t="shared" si="2"/>
        <v>6145623.41</v>
      </c>
      <c r="F63" s="220">
        <f t="shared" si="3"/>
        <v>38323472.480000004</v>
      </c>
      <c r="G63" s="173"/>
      <c r="H63" s="218">
        <v>11249170.100000001</v>
      </c>
      <c r="I63" s="221">
        <f t="shared" si="4"/>
        <v>947622.0699999984</v>
      </c>
      <c r="K63" s="222">
        <f>'PCSP Wkr Comp &amp; IP Pymnts'!C63</f>
        <v>18337549.26</v>
      </c>
      <c r="L63" s="216">
        <f>'PCSP Wkr Comp &amp; IP Pymnts'!D63</f>
        <v>11145657.75</v>
      </c>
      <c r="M63" s="216">
        <f>'PCSP Wkr Comp &amp; IP Pymnts'!E63</f>
        <v>6001229.01</v>
      </c>
      <c r="N63" s="220">
        <f t="shared" si="5"/>
        <v>35484436.02</v>
      </c>
      <c r="O63" s="216"/>
      <c r="P63" s="222">
        <f>'PCSP SCIF &amp; ST LEVEL CONTACTS'!C63</f>
        <v>248920.03</v>
      </c>
      <c r="Q63" s="216">
        <f>'PCSP SCIF &amp; ST LEVEL CONTACTS'!D63</f>
        <v>146336.19999999998</v>
      </c>
      <c r="R63" s="216">
        <f>'PCSP SCIF &amp; ST LEVEL CONTACTS'!E63</f>
        <v>74345.83</v>
      </c>
      <c r="S63" s="220">
        <f t="shared" si="6"/>
        <v>469602.06</v>
      </c>
      <c r="T63" s="216"/>
      <c r="U63" s="222">
        <f>'PCSP PUB AUTHORICTY ADMIN COST'!C64</f>
        <v>1394587.6099999999</v>
      </c>
      <c r="V63" s="216">
        <f>'PCSP PUB AUTHORICTY ADMIN COST'!D64</f>
        <v>904798.22</v>
      </c>
      <c r="W63" s="216">
        <f>'PCSP PUB AUTHORICTY ADMIN COST'!E64</f>
        <v>70048.57</v>
      </c>
      <c r="X63" s="220">
        <f t="shared" si="7"/>
        <v>2369434.4</v>
      </c>
      <c r="Y63" s="216"/>
      <c r="Z63" s="222"/>
      <c r="AA63" s="216">
        <f>'PCSP CONTRACT MODE Expend'!M64</f>
        <v>0</v>
      </c>
      <c r="AB63" s="216"/>
      <c r="AC63" s="220">
        <f t="shared" si="8"/>
        <v>0</v>
      </c>
      <c r="AE63" s="222">
        <f>'PRG CODE 108'!C61</f>
        <v>0</v>
      </c>
      <c r="AF63" s="216">
        <f>'PRG CODE 108'!D61</f>
        <v>0</v>
      </c>
      <c r="AG63" s="216">
        <f>'PRG CODE 108'!E61</f>
        <v>0</v>
      </c>
      <c r="AH63" s="220">
        <f t="shared" si="9"/>
        <v>0</v>
      </c>
    </row>
    <row r="64" spans="1:34" ht="16.5">
      <c r="A64" s="217" t="s">
        <v>57</v>
      </c>
      <c r="C64" s="218">
        <f t="shared" si="0"/>
        <v>12294114.010000002</v>
      </c>
      <c r="D64" s="219">
        <f t="shared" si="1"/>
        <v>7624079.1899999995</v>
      </c>
      <c r="E64" s="219">
        <f t="shared" si="2"/>
        <v>3844226.93</v>
      </c>
      <c r="F64" s="220">
        <f t="shared" si="3"/>
        <v>23762420.130000003</v>
      </c>
      <c r="G64" s="173"/>
      <c r="H64" s="218">
        <v>6646255.66</v>
      </c>
      <c r="I64" s="221">
        <f t="shared" si="4"/>
        <v>977823.5299999993</v>
      </c>
      <c r="K64" s="222">
        <f>'PCSP Wkr Comp &amp; IP Pymnts'!C64</f>
        <v>11326438.840000002</v>
      </c>
      <c r="L64" s="216">
        <f>'PCSP Wkr Comp &amp; IP Pymnts'!D64</f>
        <v>7008445.14</v>
      </c>
      <c r="M64" s="216">
        <f>'PCSP Wkr Comp &amp; IP Pymnts'!E64</f>
        <v>3773652.52</v>
      </c>
      <c r="N64" s="220">
        <f t="shared" si="5"/>
        <v>22108536.5</v>
      </c>
      <c r="O64" s="216"/>
      <c r="P64" s="222">
        <f>'PCSP SCIF &amp; ST LEVEL CONTACTS'!C64</f>
        <v>152950.16</v>
      </c>
      <c r="Q64" s="216">
        <f>'PCSP SCIF &amp; ST LEVEL CONTACTS'!D64</f>
        <v>89077.95</v>
      </c>
      <c r="R64" s="216">
        <f>'PCSP SCIF &amp; ST LEVEL CONTACTS'!E64</f>
        <v>45206.21</v>
      </c>
      <c r="S64" s="220">
        <f t="shared" si="6"/>
        <v>287234.32</v>
      </c>
      <c r="T64" s="216"/>
      <c r="U64" s="222">
        <f>'PCSP PUB AUTHORICTY ADMIN COST'!C65</f>
        <v>814725.01</v>
      </c>
      <c r="V64" s="216">
        <f>'PCSP PUB AUTHORICTY ADMIN COST'!D65</f>
        <v>526556.1</v>
      </c>
      <c r="W64" s="216">
        <f>'PCSP PUB AUTHORICTY ADMIN COST'!E65</f>
        <v>25368.19999999999</v>
      </c>
      <c r="X64" s="220">
        <f t="shared" si="7"/>
        <v>1366649.3099999998</v>
      </c>
      <c r="Y64" s="216"/>
      <c r="Z64" s="222"/>
      <c r="AA64" s="216">
        <f>'PCSP CONTRACT MODE Expend'!M65</f>
        <v>0</v>
      </c>
      <c r="AB64" s="216"/>
      <c r="AC64" s="220">
        <f t="shared" si="8"/>
        <v>0</v>
      </c>
      <c r="AE64" s="222">
        <f>'PRG CODE 108'!C62</f>
        <v>0</v>
      </c>
      <c r="AF64" s="216">
        <f>'PRG CODE 108'!D62</f>
        <v>0</v>
      </c>
      <c r="AG64" s="216">
        <f>'PRG CODE 108'!E62</f>
        <v>0</v>
      </c>
      <c r="AH64" s="220">
        <f t="shared" si="9"/>
        <v>0</v>
      </c>
    </row>
    <row r="65" spans="1:34" ht="16.5">
      <c r="A65" s="217" t="s">
        <v>58</v>
      </c>
      <c r="C65" s="218">
        <f t="shared" si="0"/>
        <v>4390099.35</v>
      </c>
      <c r="D65" s="219">
        <f t="shared" si="1"/>
        <v>2732869.8800000004</v>
      </c>
      <c r="E65" s="219">
        <f t="shared" si="2"/>
        <v>1367436.25</v>
      </c>
      <c r="F65" s="220">
        <f t="shared" si="3"/>
        <v>8490405.48</v>
      </c>
      <c r="G65" s="173"/>
      <c r="H65" s="218">
        <v>2380957.78</v>
      </c>
      <c r="I65" s="221">
        <f t="shared" si="4"/>
        <v>351912.10000000056</v>
      </c>
      <c r="K65" s="222">
        <f>'PCSP Wkr Comp &amp; IP Pymnts'!C65</f>
        <v>4015845.17</v>
      </c>
      <c r="L65" s="216">
        <f>'PCSP Wkr Comp &amp; IP Pymnts'!D65</f>
        <v>2493154.45</v>
      </c>
      <c r="M65" s="216">
        <f>'PCSP Wkr Comp &amp; IP Pymnts'!E65</f>
        <v>1342425.33</v>
      </c>
      <c r="N65" s="220">
        <f t="shared" si="5"/>
        <v>7851424.95</v>
      </c>
      <c r="O65" s="216"/>
      <c r="P65" s="222">
        <f>'PCSP SCIF &amp; ST LEVEL CONTACTS'!C65</f>
        <v>53638.21</v>
      </c>
      <c r="Q65" s="216">
        <f>'PCSP SCIF &amp; ST LEVEL CONTACTS'!D65</f>
        <v>31315.039999999997</v>
      </c>
      <c r="R65" s="216">
        <f>'PCSP SCIF &amp; ST LEVEL CONTACTS'!E65</f>
        <v>15903.170000000002</v>
      </c>
      <c r="S65" s="220">
        <f t="shared" si="6"/>
        <v>100856.42</v>
      </c>
      <c r="T65" s="216"/>
      <c r="U65" s="222">
        <f>'PCSP PUB AUTHORICTY ADMIN COST'!C66</f>
        <v>320615.97</v>
      </c>
      <c r="V65" s="216">
        <f>'PCSP PUB AUTHORICTY ADMIN COST'!D66</f>
        <v>208400.39</v>
      </c>
      <c r="W65" s="216">
        <f>'PCSP PUB AUTHORICTY ADMIN COST'!E66</f>
        <v>9107.75</v>
      </c>
      <c r="X65" s="220">
        <f t="shared" si="7"/>
        <v>538124.11</v>
      </c>
      <c r="Y65" s="216"/>
      <c r="Z65" s="222"/>
      <c r="AA65" s="216">
        <f>'PCSP CONTRACT MODE Expend'!M66</f>
        <v>0</v>
      </c>
      <c r="AB65" s="216"/>
      <c r="AC65" s="220">
        <f t="shared" si="8"/>
        <v>0</v>
      </c>
      <c r="AE65" s="222">
        <f>'PRG CODE 108'!C63</f>
        <v>0</v>
      </c>
      <c r="AF65" s="216">
        <f>'PRG CODE 108'!D63</f>
        <v>0</v>
      </c>
      <c r="AG65" s="216">
        <f>'PRG CODE 108'!E63</f>
        <v>0</v>
      </c>
      <c r="AH65" s="220">
        <f t="shared" si="9"/>
        <v>0</v>
      </c>
    </row>
    <row r="66" spans="1:34" ht="16.5">
      <c r="A66" s="217"/>
      <c r="C66" s="218"/>
      <c r="D66" s="219"/>
      <c r="E66" s="219"/>
      <c r="F66" s="221"/>
      <c r="G66" s="173"/>
      <c r="H66" s="218"/>
      <c r="I66" s="221"/>
      <c r="K66" s="218"/>
      <c r="L66" s="219"/>
      <c r="M66" s="219"/>
      <c r="N66" s="221"/>
      <c r="O66" s="219"/>
      <c r="P66" s="218"/>
      <c r="Q66" s="219"/>
      <c r="R66" s="219"/>
      <c r="S66" s="221"/>
      <c r="T66" s="219"/>
      <c r="U66" s="218"/>
      <c r="V66" s="219"/>
      <c r="W66" s="219"/>
      <c r="X66" s="221"/>
      <c r="Y66" s="219"/>
      <c r="Z66" s="218"/>
      <c r="AA66" s="219"/>
      <c r="AB66" s="219"/>
      <c r="AC66" s="221"/>
      <c r="AE66" s="218"/>
      <c r="AF66" s="219"/>
      <c r="AG66" s="219"/>
      <c r="AH66" s="221"/>
    </row>
    <row r="67" spans="1:34" s="177" customFormat="1" ht="17.25" thickBot="1">
      <c r="A67" s="223" t="s">
        <v>59</v>
      </c>
      <c r="C67" s="224">
        <f>SUM(C8:C66)</f>
        <v>2531697960.98</v>
      </c>
      <c r="D67" s="225">
        <f>SUM(D8:D66)</f>
        <v>1579336694.6000001</v>
      </c>
      <c r="E67" s="225">
        <f>SUM(E8:E66)</f>
        <v>796378625.6300002</v>
      </c>
      <c r="F67" s="226">
        <f>SUM(F8:F66)</f>
        <v>4907413281.21</v>
      </c>
      <c r="G67" s="173"/>
      <c r="H67" s="227">
        <f>SUM(H8:H66)</f>
        <v>1458093476.63</v>
      </c>
      <c r="I67" s="228">
        <f>SUM(I8:I66)</f>
        <v>121243217.97000015</v>
      </c>
      <c r="J67" s="229"/>
      <c r="K67" s="224">
        <f>SUM(K8:K66)</f>
        <v>2339892319.6000013</v>
      </c>
      <c r="L67" s="230">
        <f>SUM(L8:L66)</f>
        <v>1453368315.8900003</v>
      </c>
      <c r="M67" s="225">
        <f>SUM(M8:M66)</f>
        <v>782558796.5600001</v>
      </c>
      <c r="N67" s="226">
        <f>SUM(N8:N66)</f>
        <v>4575819432.050002</v>
      </c>
      <c r="O67" s="231"/>
      <c r="P67" s="224">
        <f>SUM(P8:P66)</f>
        <v>32038678.98</v>
      </c>
      <c r="Q67" s="230">
        <f>SUM(Q8:Q66)</f>
        <v>18654888.55</v>
      </c>
      <c r="R67" s="225">
        <f>SUM(R8:R66)</f>
        <v>9465719.430000003</v>
      </c>
      <c r="S67" s="226">
        <f>SUM(S8:S66)</f>
        <v>60159286.95999999</v>
      </c>
      <c r="T67" s="231"/>
      <c r="U67" s="224">
        <f>SUM(U8:U66)</f>
        <v>159644542.39999995</v>
      </c>
      <c r="V67" s="230">
        <f>SUM(V8:V66)</f>
        <v>94376088.44999999</v>
      </c>
      <c r="W67" s="225">
        <f>SUM(W8:W66)</f>
        <v>4311264.640000001</v>
      </c>
      <c r="X67" s="226">
        <f>SUM(X8:X66)</f>
        <v>258331895.49000004</v>
      </c>
      <c r="Y67" s="231"/>
      <c r="Z67" s="224">
        <f>SUM(Z8:Z66)</f>
        <v>0</v>
      </c>
      <c r="AA67" s="230">
        <f>SUM(AA8:AA66)</f>
        <v>12857833.709999999</v>
      </c>
      <c r="AB67" s="225">
        <f>SUM(AB8:AB66)</f>
        <v>0</v>
      </c>
      <c r="AC67" s="226">
        <f>SUM(AC8:AC66)</f>
        <v>12857833.709999999</v>
      </c>
      <c r="AE67" s="224">
        <f>SUM(AE8:AE66)</f>
        <v>122420</v>
      </c>
      <c r="AF67" s="230">
        <f>SUM(AF8:AF66)</f>
        <v>79568</v>
      </c>
      <c r="AG67" s="225">
        <f>SUM(AG8:AG66)</f>
        <v>42845</v>
      </c>
      <c r="AH67" s="226">
        <f>SUM(AH8:AH66)</f>
        <v>244833</v>
      </c>
    </row>
    <row r="69" ht="16.5">
      <c r="D69" s="173"/>
    </row>
  </sheetData>
  <sheetProtection/>
  <mergeCells count="12">
    <mergeCell ref="U4:X4"/>
    <mergeCell ref="U5:X5"/>
    <mergeCell ref="C4:F4"/>
    <mergeCell ref="C5:F5"/>
    <mergeCell ref="P4:S4"/>
    <mergeCell ref="P5:S5"/>
    <mergeCell ref="K4:N4"/>
    <mergeCell ref="K5:N5"/>
    <mergeCell ref="Z4:AC4"/>
    <mergeCell ref="Z5:AC5"/>
    <mergeCell ref="AE4:AH4"/>
    <mergeCell ref="AE5:AH5"/>
  </mergeCells>
  <hyperlinks>
    <hyperlink ref="H3" r:id="rId1" display="SUMMARY FY 07-08 PCSP Expenditures.xlsx"/>
  </hyperlinks>
  <printOptions horizontalCentered="1" verticalCentered="1"/>
  <pageMargins left="0" right="0" top="0" bottom="0" header="0.25" footer="0"/>
  <pageSetup blackAndWhite="1" fitToHeight="1" fitToWidth="1" horizontalDpi="300" verticalDpi="300" orientation="landscape" paperSize="5" scale="36" r:id="rId2"/>
  <headerFooter alignWithMargins="0">
    <oddHeader>&amp;RPAGE &amp;P OF &amp;N</oddHeader>
    <oddFooter>&amp;L&amp;Z&amp;F</oddFooter>
  </headerFooter>
  <colBreaks count="2" manualBreakCount="2">
    <brk id="9" max="66" man="1"/>
    <brk id="19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9"/>
  <sheetViews>
    <sheetView zoomScalePageLayoutView="0" workbookViewId="0" topLeftCell="A1">
      <pane xSplit="2" ySplit="7" topLeftCell="C8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9.140625" defaultRowHeight="12.75"/>
  <cols>
    <col min="1" max="1" width="18.7109375" style="88" customWidth="1"/>
    <col min="2" max="2" width="3.8515625" style="51" customWidth="1"/>
    <col min="3" max="3" width="14.140625" style="86" bestFit="1" customWidth="1"/>
    <col min="4" max="5" width="14.7109375" style="168" bestFit="1" customWidth="1"/>
    <col min="6" max="6" width="15.140625" style="86" bestFit="1" customWidth="1"/>
    <col min="7" max="7" width="2.57421875" style="51" customWidth="1"/>
    <col min="8" max="9" width="20.00390625" style="51" customWidth="1"/>
    <col min="10" max="10" width="2.421875" style="99" customWidth="1"/>
    <col min="11" max="11" width="12.7109375" style="86" bestFit="1" customWidth="1"/>
    <col min="12" max="12" width="12.140625" style="168" bestFit="1" customWidth="1"/>
    <col min="13" max="13" width="12.7109375" style="168" bestFit="1" customWidth="1"/>
    <col min="14" max="14" width="12.00390625" style="86" bestFit="1" customWidth="1"/>
    <col min="15" max="15" width="2.8515625" style="51" customWidth="1"/>
    <col min="16" max="16" width="12.421875" style="86" bestFit="1" customWidth="1"/>
    <col min="17" max="18" width="12.421875" style="168" bestFit="1" customWidth="1"/>
    <col min="19" max="19" width="12.421875" style="86" bestFit="1" customWidth="1"/>
    <col min="20" max="20" width="3.140625" style="51" customWidth="1"/>
    <col min="21" max="21" width="14.00390625" style="86" bestFit="1" customWidth="1"/>
    <col min="22" max="22" width="15.140625" style="168" customWidth="1"/>
    <col min="23" max="23" width="12.421875" style="168" bestFit="1" customWidth="1"/>
    <col min="24" max="24" width="14.00390625" style="86" bestFit="1" customWidth="1"/>
    <col min="25" max="25" width="2.7109375" style="51" customWidth="1"/>
    <col min="26" max="26" width="12.421875" style="86" bestFit="1" customWidth="1"/>
    <col min="27" max="27" width="12.421875" style="168" bestFit="1" customWidth="1"/>
    <col min="28" max="28" width="11.421875" style="168" bestFit="1" customWidth="1"/>
    <col min="29" max="29" width="12.421875" style="86" bestFit="1" customWidth="1"/>
    <col min="30" max="16384" width="9.140625" style="51" customWidth="1"/>
  </cols>
  <sheetData>
    <row r="1" spans="1:28" ht="16.5">
      <c r="A1" s="87" t="s">
        <v>130</v>
      </c>
      <c r="C1" s="145"/>
      <c r="D1" s="86"/>
      <c r="E1" s="146"/>
      <c r="K1" s="145"/>
      <c r="L1" s="86"/>
      <c r="M1" s="146"/>
      <c r="P1" s="145"/>
      <c r="Q1" s="86"/>
      <c r="R1" s="146"/>
      <c r="U1" s="145"/>
      <c r="V1" s="86"/>
      <c r="W1" s="146"/>
      <c r="Z1" s="145"/>
      <c r="AA1" s="86"/>
      <c r="AB1" s="146"/>
    </row>
    <row r="2" spans="3:29" ht="12.75" customHeight="1">
      <c r="C2" s="102"/>
      <c r="D2" s="102"/>
      <c r="E2" s="102"/>
      <c r="F2" s="102"/>
      <c r="K2" s="104"/>
      <c r="L2" s="104"/>
      <c r="M2" s="104"/>
      <c r="N2" s="104"/>
      <c r="P2" s="104"/>
      <c r="Q2" s="104"/>
      <c r="R2" s="104"/>
      <c r="S2" s="104"/>
      <c r="U2" s="104"/>
      <c r="V2" s="104"/>
      <c r="W2" s="104"/>
      <c r="X2" s="104"/>
      <c r="Z2" s="104"/>
      <c r="AA2" s="104"/>
      <c r="AB2" s="104"/>
      <c r="AC2" s="104"/>
    </row>
    <row r="3" spans="3:29" ht="14.25" thickBot="1">
      <c r="C3" s="102"/>
      <c r="D3" s="102"/>
      <c r="E3" s="102"/>
      <c r="F3" s="102"/>
      <c r="H3" s="55" t="s">
        <v>140</v>
      </c>
      <c r="K3" s="103" t="s">
        <v>147</v>
      </c>
      <c r="L3" s="104"/>
      <c r="M3" s="104"/>
      <c r="N3" s="104"/>
      <c r="P3" s="103" t="s">
        <v>148</v>
      </c>
      <c r="Q3" s="104"/>
      <c r="R3" s="104"/>
      <c r="S3" s="104"/>
      <c r="U3" s="103" t="s">
        <v>149</v>
      </c>
      <c r="V3" s="104"/>
      <c r="W3" s="104"/>
      <c r="X3" s="104"/>
      <c r="Z3" s="103" t="s">
        <v>147</v>
      </c>
      <c r="AA3" s="104"/>
      <c r="AB3" s="104"/>
      <c r="AC3" s="104"/>
    </row>
    <row r="4" spans="3:29" ht="14.25" thickBot="1">
      <c r="C4" s="147" t="s">
        <v>59</v>
      </c>
      <c r="D4" s="148"/>
      <c r="E4" s="148"/>
      <c r="F4" s="149"/>
      <c r="H4" s="60" t="s">
        <v>79</v>
      </c>
      <c r="I4" s="56"/>
      <c r="K4" s="104"/>
      <c r="L4" s="104"/>
      <c r="M4" s="104"/>
      <c r="N4" s="104"/>
      <c r="P4" s="106"/>
      <c r="Q4" s="106"/>
      <c r="R4" s="106"/>
      <c r="S4" s="106"/>
      <c r="U4" s="106"/>
      <c r="V4" s="106"/>
      <c r="W4" s="106"/>
      <c r="X4" s="106"/>
      <c r="Z4" s="106"/>
      <c r="AA4" s="106"/>
      <c r="AB4" s="106"/>
      <c r="AC4" s="106"/>
    </row>
    <row r="5" spans="3:29" ht="13.5">
      <c r="C5" s="150" t="s">
        <v>135</v>
      </c>
      <c r="D5" s="151"/>
      <c r="E5" s="151"/>
      <c r="F5" s="152"/>
      <c r="H5" s="65" t="s">
        <v>68</v>
      </c>
      <c r="I5" s="61"/>
      <c r="K5" s="153" t="s">
        <v>134</v>
      </c>
      <c r="L5" s="154"/>
      <c r="M5" s="154"/>
      <c r="N5" s="155"/>
      <c r="P5" s="153" t="s">
        <v>133</v>
      </c>
      <c r="Q5" s="154"/>
      <c r="R5" s="154"/>
      <c r="S5" s="155"/>
      <c r="U5" s="153" t="s">
        <v>132</v>
      </c>
      <c r="V5" s="154"/>
      <c r="W5" s="154"/>
      <c r="X5" s="155"/>
      <c r="Z5" s="153" t="s">
        <v>131</v>
      </c>
      <c r="AA5" s="154"/>
      <c r="AB5" s="154"/>
      <c r="AC5" s="155"/>
    </row>
    <row r="6" spans="1:29" ht="14.25" thickBot="1">
      <c r="A6" s="92" t="s">
        <v>0</v>
      </c>
      <c r="C6" s="67" t="s">
        <v>61</v>
      </c>
      <c r="D6" s="156" t="s">
        <v>62</v>
      </c>
      <c r="E6" s="156" t="s">
        <v>63</v>
      </c>
      <c r="F6" s="157" t="s">
        <v>72</v>
      </c>
      <c r="H6" s="66" t="s">
        <v>60</v>
      </c>
      <c r="I6" s="66" t="s">
        <v>69</v>
      </c>
      <c r="K6" s="67" t="s">
        <v>61</v>
      </c>
      <c r="L6" s="156" t="s">
        <v>62</v>
      </c>
      <c r="M6" s="156" t="s">
        <v>63</v>
      </c>
      <c r="N6" s="157" t="s">
        <v>72</v>
      </c>
      <c r="P6" s="67" t="s">
        <v>61</v>
      </c>
      <c r="Q6" s="156" t="s">
        <v>62</v>
      </c>
      <c r="R6" s="156" t="s">
        <v>63</v>
      </c>
      <c r="S6" s="157" t="s">
        <v>72</v>
      </c>
      <c r="U6" s="67" t="s">
        <v>61</v>
      </c>
      <c r="V6" s="156" t="s">
        <v>62</v>
      </c>
      <c r="W6" s="156" t="s">
        <v>63</v>
      </c>
      <c r="X6" s="157" t="s">
        <v>72</v>
      </c>
      <c r="Z6" s="67" t="s">
        <v>61</v>
      </c>
      <c r="AA6" s="156" t="s">
        <v>62</v>
      </c>
      <c r="AB6" s="156" t="s">
        <v>63</v>
      </c>
      <c r="AC6" s="157" t="s">
        <v>72</v>
      </c>
    </row>
    <row r="7" spans="4:29" ht="14.25" thickBot="1">
      <c r="D7" s="158"/>
      <c r="E7" s="158"/>
      <c r="F7" s="158"/>
      <c r="L7" s="158"/>
      <c r="M7" s="158"/>
      <c r="N7" s="158"/>
      <c r="Q7" s="158"/>
      <c r="R7" s="158"/>
      <c r="S7" s="158"/>
      <c r="V7" s="158"/>
      <c r="W7" s="158"/>
      <c r="X7" s="158"/>
      <c r="Z7" s="159">
        <v>0.5</v>
      </c>
      <c r="AA7" s="159">
        <v>0.325</v>
      </c>
      <c r="AB7" s="159">
        <v>0.175</v>
      </c>
      <c r="AC7" s="158"/>
    </row>
    <row r="8" spans="1:29" ht="13.5">
      <c r="A8" s="88" t="s">
        <v>1</v>
      </c>
      <c r="C8" s="73">
        <f aca="true" t="shared" si="0" ref="C8:C39">SUM(K8,P8,U8,Z8)</f>
        <v>121319402.98</v>
      </c>
      <c r="D8" s="74">
        <f aca="true" t="shared" si="1" ref="D8:D39">SUM(L8,Q8,V8,AA8)</f>
        <v>75711370.52</v>
      </c>
      <c r="E8" s="74">
        <f aca="true" t="shared" si="2" ref="E8:E39">SUM(M8,R8,W8,AB8)</f>
        <v>40766537.18</v>
      </c>
      <c r="F8" s="160">
        <f>SUM(C8:E8)</f>
        <v>237797310.68</v>
      </c>
      <c r="H8" s="73">
        <v>64841551.07</v>
      </c>
      <c r="I8" s="75">
        <f>D8-H8</f>
        <v>10869819.449999996</v>
      </c>
      <c r="K8" s="73">
        <v>-1601448.1099999999</v>
      </c>
      <c r="L8" s="74">
        <v>-757188.2</v>
      </c>
      <c r="M8" s="74">
        <v>-407615.28</v>
      </c>
      <c r="N8" s="160">
        <f>SUM(K8:M8)</f>
        <v>-2766251.59</v>
      </c>
      <c r="P8" s="73">
        <v>23526128</v>
      </c>
      <c r="Q8" s="161">
        <v>13500845</v>
      </c>
      <c r="R8" s="161">
        <v>7269046</v>
      </c>
      <c r="S8" s="160">
        <f>SUM(P8:R8)</f>
        <v>44296019</v>
      </c>
      <c r="U8" s="73">
        <v>91030992</v>
      </c>
      <c r="V8" s="161">
        <v>59170142</v>
      </c>
      <c r="W8" s="161">
        <v>31860846</v>
      </c>
      <c r="X8" s="160">
        <f>SUM(U8:W8)</f>
        <v>182061980</v>
      </c>
      <c r="Z8" s="73">
        <v>8363731.09</v>
      </c>
      <c r="AA8" s="74">
        <v>3797571.7199999997</v>
      </c>
      <c r="AB8" s="74">
        <v>2044260.46</v>
      </c>
      <c r="AC8" s="160">
        <f>SUM(Z8:AB8)</f>
        <v>14205563.27</v>
      </c>
    </row>
    <row r="9" spans="1:29" ht="13.5">
      <c r="A9" s="88" t="s">
        <v>2</v>
      </c>
      <c r="C9" s="77">
        <f t="shared" si="0"/>
        <v>81731.83</v>
      </c>
      <c r="D9" s="78">
        <f t="shared" si="1"/>
        <v>52413.479999999996</v>
      </c>
      <c r="E9" s="78">
        <f t="shared" si="2"/>
        <v>28223.36</v>
      </c>
      <c r="F9" s="162">
        <f aca="true" t="shared" si="3" ref="F9:F65">SUM(C9:E9)</f>
        <v>162368.66999999998</v>
      </c>
      <c r="H9" s="77">
        <v>29803</v>
      </c>
      <c r="I9" s="79">
        <f aca="true" t="shared" si="4" ref="I9:I65">D9-H9</f>
        <v>22610.479999999996</v>
      </c>
      <c r="K9" s="77">
        <v>-1153.17</v>
      </c>
      <c r="L9" s="78">
        <v>-467.52</v>
      </c>
      <c r="M9" s="78">
        <v>-251.64</v>
      </c>
      <c r="N9" s="162">
        <f aca="true" t="shared" si="5" ref="N9:N65">SUM(K9:M9)</f>
        <v>-1872.33</v>
      </c>
      <c r="P9" s="77">
        <v>11645</v>
      </c>
      <c r="Q9" s="163">
        <v>6577</v>
      </c>
      <c r="R9" s="163">
        <v>3542</v>
      </c>
      <c r="S9" s="162">
        <f aca="true" t="shared" si="6" ref="S9:S65">SUM(P9:R9)</f>
        <v>21764</v>
      </c>
      <c r="U9" s="77">
        <v>71240</v>
      </c>
      <c r="V9" s="163">
        <v>46304</v>
      </c>
      <c r="W9" s="163">
        <v>24933</v>
      </c>
      <c r="X9" s="162">
        <f aca="true" t="shared" si="7" ref="X9:X65">SUM(U9:W9)</f>
        <v>142477</v>
      </c>
      <c r="Z9" s="77">
        <v>0</v>
      </c>
      <c r="AA9" s="78">
        <v>0</v>
      </c>
      <c r="AB9" s="78">
        <v>0</v>
      </c>
      <c r="AC9" s="162">
        <f aca="true" t="shared" si="8" ref="AC9:AC65">SUM(Z9:AB9)</f>
        <v>0</v>
      </c>
    </row>
    <row r="10" spans="1:29" ht="13.5">
      <c r="A10" s="88" t="s">
        <v>3</v>
      </c>
      <c r="C10" s="77">
        <f t="shared" si="0"/>
        <v>810772.7699999999</v>
      </c>
      <c r="D10" s="78">
        <f t="shared" si="1"/>
        <v>494892.52999999997</v>
      </c>
      <c r="E10" s="78">
        <f t="shared" si="2"/>
        <v>266471.32</v>
      </c>
      <c r="F10" s="162">
        <f t="shared" si="3"/>
        <v>1572136.6199999999</v>
      </c>
      <c r="H10" s="77">
        <v>513380.61</v>
      </c>
      <c r="I10" s="79">
        <f t="shared" si="4"/>
        <v>-18488.080000000016</v>
      </c>
      <c r="K10" s="77">
        <v>-10188.57</v>
      </c>
      <c r="L10" s="78">
        <v>-4703.2699999999995</v>
      </c>
      <c r="M10" s="78">
        <v>-2531.8599999999997</v>
      </c>
      <c r="N10" s="162">
        <f t="shared" si="5"/>
        <v>-17423.7</v>
      </c>
      <c r="P10" s="77">
        <v>119286</v>
      </c>
      <c r="Q10" s="163">
        <v>69604</v>
      </c>
      <c r="R10" s="163">
        <v>37477</v>
      </c>
      <c r="S10" s="162">
        <f t="shared" si="6"/>
        <v>226367</v>
      </c>
      <c r="U10" s="77">
        <v>564544</v>
      </c>
      <c r="V10" s="163">
        <v>366952</v>
      </c>
      <c r="W10" s="163">
        <v>197591</v>
      </c>
      <c r="X10" s="162">
        <f t="shared" si="7"/>
        <v>1129087</v>
      </c>
      <c r="Z10" s="77">
        <v>137131.34</v>
      </c>
      <c r="AA10" s="78">
        <v>63039.799999999996</v>
      </c>
      <c r="AB10" s="78">
        <v>33935.18</v>
      </c>
      <c r="AC10" s="162">
        <f t="shared" si="8"/>
        <v>234106.31999999998</v>
      </c>
    </row>
    <row r="11" spans="1:29" ht="13.5">
      <c r="A11" s="88" t="s">
        <v>4</v>
      </c>
      <c r="C11" s="77">
        <f t="shared" si="0"/>
        <v>17635846.16</v>
      </c>
      <c r="D11" s="78">
        <f t="shared" si="1"/>
        <v>10634099.440000001</v>
      </c>
      <c r="E11" s="78">
        <f t="shared" si="2"/>
        <v>5725758.359999999</v>
      </c>
      <c r="F11" s="162">
        <f t="shared" si="3"/>
        <v>33995703.96</v>
      </c>
      <c r="H11" s="77">
        <v>10596572.4</v>
      </c>
      <c r="I11" s="79">
        <f t="shared" si="4"/>
        <v>37527.04000000097</v>
      </c>
      <c r="K11" s="77">
        <v>-220704.96000000002</v>
      </c>
      <c r="L11" s="78">
        <v>-100547.38</v>
      </c>
      <c r="M11" s="78">
        <v>-54125.57</v>
      </c>
      <c r="N11" s="162">
        <f t="shared" si="5"/>
        <v>-375377.91000000003</v>
      </c>
      <c r="P11" s="77">
        <v>2649032</v>
      </c>
      <c r="Q11" s="163">
        <v>1534226</v>
      </c>
      <c r="R11" s="163">
        <v>826054</v>
      </c>
      <c r="S11" s="162">
        <f t="shared" si="6"/>
        <v>5009312</v>
      </c>
      <c r="U11" s="77">
        <v>11620491</v>
      </c>
      <c r="V11" s="163">
        <v>7553316</v>
      </c>
      <c r="W11" s="163">
        <v>4067172</v>
      </c>
      <c r="X11" s="162">
        <f t="shared" si="7"/>
        <v>23240979</v>
      </c>
      <c r="Z11" s="77">
        <v>3587028.12</v>
      </c>
      <c r="AA11" s="78">
        <v>1647104.8199999998</v>
      </c>
      <c r="AB11" s="78">
        <v>886657.93</v>
      </c>
      <c r="AC11" s="162">
        <f t="shared" si="8"/>
        <v>6120790.869999999</v>
      </c>
    </row>
    <row r="12" spans="1:29" ht="13.5">
      <c r="A12" s="88" t="s">
        <v>5</v>
      </c>
      <c r="C12" s="77">
        <f t="shared" si="0"/>
        <v>1755943.11</v>
      </c>
      <c r="D12" s="78">
        <f t="shared" si="1"/>
        <v>1073752.74</v>
      </c>
      <c r="E12" s="78">
        <f t="shared" si="2"/>
        <v>578147.2</v>
      </c>
      <c r="F12" s="162">
        <f t="shared" si="3"/>
        <v>3407843.05</v>
      </c>
      <c r="H12" s="77">
        <v>920033.23</v>
      </c>
      <c r="I12" s="79">
        <f t="shared" si="4"/>
        <v>153719.51</v>
      </c>
      <c r="K12" s="77">
        <v>-11510.46</v>
      </c>
      <c r="L12" s="78">
        <v>-5906.969999999999</v>
      </c>
      <c r="M12" s="78">
        <v>-3180.1099999999997</v>
      </c>
      <c r="N12" s="162">
        <f t="shared" si="5"/>
        <v>-20597.54</v>
      </c>
      <c r="P12" s="77">
        <v>308608</v>
      </c>
      <c r="Q12" s="163">
        <v>177835</v>
      </c>
      <c r="R12" s="163">
        <v>95748</v>
      </c>
      <c r="S12" s="162">
        <f t="shared" si="6"/>
        <v>582191</v>
      </c>
      <c r="U12" s="77">
        <v>1206043</v>
      </c>
      <c r="V12" s="163">
        <v>783926</v>
      </c>
      <c r="W12" s="163">
        <v>422112</v>
      </c>
      <c r="X12" s="162">
        <f t="shared" si="7"/>
        <v>2412081</v>
      </c>
      <c r="Z12" s="77">
        <v>252802.56999999998</v>
      </c>
      <c r="AA12" s="78">
        <v>117898.70999999999</v>
      </c>
      <c r="AB12" s="78">
        <v>63467.30999999999</v>
      </c>
      <c r="AC12" s="162">
        <f t="shared" si="8"/>
        <v>434168.58999999997</v>
      </c>
    </row>
    <row r="13" spans="1:29" ht="13.5">
      <c r="A13" s="88" t="s">
        <v>6</v>
      </c>
      <c r="C13" s="77">
        <f t="shared" si="0"/>
        <v>520641.07999999996</v>
      </c>
      <c r="D13" s="78">
        <f t="shared" si="1"/>
        <v>313447.98000000004</v>
      </c>
      <c r="E13" s="78">
        <f t="shared" si="2"/>
        <v>168771.94</v>
      </c>
      <c r="F13" s="162">
        <f t="shared" si="3"/>
        <v>1002861</v>
      </c>
      <c r="H13" s="77">
        <v>370891.56999999995</v>
      </c>
      <c r="I13" s="79">
        <f t="shared" si="4"/>
        <v>-57443.58999999991</v>
      </c>
      <c r="K13" s="77">
        <v>-11892.199999999999</v>
      </c>
      <c r="L13" s="78">
        <v>-5835.110000000001</v>
      </c>
      <c r="M13" s="78">
        <v>-3141.2999999999997</v>
      </c>
      <c r="N13" s="162">
        <f t="shared" si="5"/>
        <v>-20868.609999999997</v>
      </c>
      <c r="P13" s="77">
        <v>76214</v>
      </c>
      <c r="Q13" s="163">
        <v>44123</v>
      </c>
      <c r="R13" s="163">
        <v>23756</v>
      </c>
      <c r="S13" s="162">
        <f t="shared" si="6"/>
        <v>144093</v>
      </c>
      <c r="U13" s="77">
        <v>342476</v>
      </c>
      <c r="V13" s="163">
        <v>222605</v>
      </c>
      <c r="W13" s="163">
        <v>119866</v>
      </c>
      <c r="X13" s="162">
        <f t="shared" si="7"/>
        <v>684947</v>
      </c>
      <c r="Z13" s="77">
        <v>113843.28</v>
      </c>
      <c r="AA13" s="78">
        <v>52555.090000000004</v>
      </c>
      <c r="AB13" s="78">
        <v>28291.24</v>
      </c>
      <c r="AC13" s="162">
        <f t="shared" si="8"/>
        <v>194689.61</v>
      </c>
    </row>
    <row r="14" spans="1:29" ht="13.5">
      <c r="A14" s="88" t="s">
        <v>7</v>
      </c>
      <c r="C14" s="77">
        <f t="shared" si="0"/>
        <v>49277176.76</v>
      </c>
      <c r="D14" s="78">
        <f t="shared" si="1"/>
        <v>30767865.490000002</v>
      </c>
      <c r="E14" s="78">
        <f t="shared" si="2"/>
        <v>16566861.45</v>
      </c>
      <c r="F14" s="162">
        <f t="shared" si="3"/>
        <v>96611903.7</v>
      </c>
      <c r="H14" s="77">
        <v>27128821.97</v>
      </c>
      <c r="I14" s="79">
        <f t="shared" si="4"/>
        <v>3639043.5200000033</v>
      </c>
      <c r="K14" s="77">
        <v>-268922</v>
      </c>
      <c r="L14" s="78">
        <v>-123725.18000000001</v>
      </c>
      <c r="M14" s="78">
        <v>-66603</v>
      </c>
      <c r="N14" s="162">
        <f t="shared" si="5"/>
        <v>-459250.18</v>
      </c>
      <c r="P14" s="77">
        <v>9070602</v>
      </c>
      <c r="Q14" s="163">
        <v>5242434</v>
      </c>
      <c r="R14" s="163">
        <v>2822615</v>
      </c>
      <c r="S14" s="162">
        <f t="shared" si="6"/>
        <v>17135651</v>
      </c>
      <c r="U14" s="77">
        <v>37082683</v>
      </c>
      <c r="V14" s="163">
        <v>24103742</v>
      </c>
      <c r="W14" s="163">
        <v>12978939</v>
      </c>
      <c r="X14" s="162">
        <f t="shared" si="7"/>
        <v>74165364</v>
      </c>
      <c r="Z14" s="77">
        <v>3392813.76</v>
      </c>
      <c r="AA14" s="78">
        <v>1545414.67</v>
      </c>
      <c r="AB14" s="78">
        <v>831910.4500000001</v>
      </c>
      <c r="AC14" s="162">
        <f t="shared" si="8"/>
        <v>5770138.88</v>
      </c>
    </row>
    <row r="15" spans="1:29" ht="13.5">
      <c r="A15" s="88" t="s">
        <v>8</v>
      </c>
      <c r="C15" s="77">
        <f t="shared" si="0"/>
        <v>2173198.03</v>
      </c>
      <c r="D15" s="78">
        <f t="shared" si="1"/>
        <v>1321771.4700000002</v>
      </c>
      <c r="E15" s="78">
        <f t="shared" si="2"/>
        <v>711690.7200000001</v>
      </c>
      <c r="F15" s="162">
        <f t="shared" si="3"/>
        <v>4206660.22</v>
      </c>
      <c r="H15" s="77">
        <v>1221897.03</v>
      </c>
      <c r="I15" s="79">
        <f t="shared" si="4"/>
        <v>99874.44000000018</v>
      </c>
      <c r="K15" s="77">
        <v>-22272.55</v>
      </c>
      <c r="L15" s="78">
        <v>-10070.61</v>
      </c>
      <c r="M15" s="78">
        <v>-5421.080000000001</v>
      </c>
      <c r="N15" s="162">
        <f t="shared" si="5"/>
        <v>-37764.24</v>
      </c>
      <c r="P15" s="77">
        <v>337694</v>
      </c>
      <c r="Q15" s="163">
        <v>194877</v>
      </c>
      <c r="R15" s="163">
        <v>104924</v>
      </c>
      <c r="S15" s="162">
        <f t="shared" si="6"/>
        <v>637495</v>
      </c>
      <c r="U15" s="77">
        <v>1488738</v>
      </c>
      <c r="V15" s="163">
        <v>967679</v>
      </c>
      <c r="W15" s="163">
        <v>521059</v>
      </c>
      <c r="X15" s="162">
        <f t="shared" si="7"/>
        <v>2977476</v>
      </c>
      <c r="Z15" s="77">
        <v>369038.58</v>
      </c>
      <c r="AA15" s="78">
        <v>169286.08000000002</v>
      </c>
      <c r="AB15" s="78">
        <v>91128.8</v>
      </c>
      <c r="AC15" s="162">
        <f t="shared" si="8"/>
        <v>629453.4600000001</v>
      </c>
    </row>
    <row r="16" spans="1:29" ht="13.5">
      <c r="A16" s="88" t="s">
        <v>9</v>
      </c>
      <c r="C16" s="77">
        <f t="shared" si="0"/>
        <v>5185967.39</v>
      </c>
      <c r="D16" s="78">
        <f t="shared" si="1"/>
        <v>3093810.52</v>
      </c>
      <c r="E16" s="78">
        <f t="shared" si="2"/>
        <v>1665799.55</v>
      </c>
      <c r="F16" s="162">
        <f t="shared" si="3"/>
        <v>9945577.46</v>
      </c>
      <c r="H16" s="77">
        <v>2738768.42</v>
      </c>
      <c r="I16" s="79">
        <f t="shared" si="4"/>
        <v>355042.1000000001</v>
      </c>
      <c r="K16" s="77">
        <v>-20450.89</v>
      </c>
      <c r="L16" s="78">
        <v>-11196.29</v>
      </c>
      <c r="M16" s="78">
        <v>-6028.019999999999</v>
      </c>
      <c r="N16" s="162">
        <f t="shared" si="5"/>
        <v>-37675.2</v>
      </c>
      <c r="P16" s="77">
        <v>699455</v>
      </c>
      <c r="Q16" s="163">
        <v>405187</v>
      </c>
      <c r="R16" s="163">
        <v>218159</v>
      </c>
      <c r="S16" s="162">
        <f t="shared" si="6"/>
        <v>1322801</v>
      </c>
      <c r="U16" s="77">
        <v>3347401</v>
      </c>
      <c r="V16" s="163">
        <v>2175809</v>
      </c>
      <c r="W16" s="163">
        <v>1171591</v>
      </c>
      <c r="X16" s="162">
        <f t="shared" si="7"/>
        <v>6694801</v>
      </c>
      <c r="Z16" s="77">
        <v>1159562.2799999998</v>
      </c>
      <c r="AA16" s="78">
        <v>524010.80999999994</v>
      </c>
      <c r="AB16" s="78">
        <v>282077.57</v>
      </c>
      <c r="AC16" s="162">
        <f t="shared" si="8"/>
        <v>1965650.66</v>
      </c>
    </row>
    <row r="17" spans="1:29" ht="13.5">
      <c r="A17" s="88" t="s">
        <v>10</v>
      </c>
      <c r="C17" s="77">
        <f t="shared" si="0"/>
        <v>75557622.34</v>
      </c>
      <c r="D17" s="78">
        <f t="shared" si="1"/>
        <v>47097461.29000001</v>
      </c>
      <c r="E17" s="78">
        <f t="shared" si="2"/>
        <v>25359453.09</v>
      </c>
      <c r="F17" s="162">
        <f t="shared" si="3"/>
        <v>148014536.72</v>
      </c>
      <c r="H17" s="77">
        <v>44598682.5</v>
      </c>
      <c r="I17" s="79">
        <f t="shared" si="4"/>
        <v>2498778.7900000066</v>
      </c>
      <c r="K17" s="77">
        <v>-566162.11</v>
      </c>
      <c r="L17" s="78">
        <v>-262614.55</v>
      </c>
      <c r="M17" s="78">
        <v>-141370.15</v>
      </c>
      <c r="N17" s="162">
        <f t="shared" si="5"/>
        <v>-970146.8099999999</v>
      </c>
      <c r="P17" s="77">
        <v>13731750</v>
      </c>
      <c r="Q17" s="163">
        <v>7935613</v>
      </c>
      <c r="R17" s="163">
        <v>4272669</v>
      </c>
      <c r="S17" s="162">
        <f t="shared" si="6"/>
        <v>25940032</v>
      </c>
      <c r="U17" s="77">
        <v>56644611</v>
      </c>
      <c r="V17" s="163">
        <v>36818993</v>
      </c>
      <c r="W17" s="163">
        <v>19825613</v>
      </c>
      <c r="X17" s="162">
        <f t="shared" si="7"/>
        <v>113289217</v>
      </c>
      <c r="Z17" s="77">
        <v>5747423.45</v>
      </c>
      <c r="AA17" s="78">
        <v>2605469.84</v>
      </c>
      <c r="AB17" s="78">
        <v>1402541.24</v>
      </c>
      <c r="AC17" s="162">
        <f t="shared" si="8"/>
        <v>9755434.53</v>
      </c>
    </row>
    <row r="18" spans="1:29" ht="13.5">
      <c r="A18" s="88" t="s">
        <v>11</v>
      </c>
      <c r="C18" s="77">
        <f t="shared" si="0"/>
        <v>2303804.4899999998</v>
      </c>
      <c r="D18" s="78">
        <f t="shared" si="1"/>
        <v>1407417.1099999999</v>
      </c>
      <c r="E18" s="78">
        <f t="shared" si="2"/>
        <v>757808.64</v>
      </c>
      <c r="F18" s="162">
        <f t="shared" si="3"/>
        <v>4469030.239999999</v>
      </c>
      <c r="H18" s="77">
        <v>1323679.92</v>
      </c>
      <c r="I18" s="79">
        <f t="shared" si="4"/>
        <v>83737.18999999994</v>
      </c>
      <c r="K18" s="77">
        <v>-63013.91</v>
      </c>
      <c r="L18" s="78">
        <v>-28995.570000000003</v>
      </c>
      <c r="M18" s="78">
        <v>-15608.73</v>
      </c>
      <c r="N18" s="162">
        <f t="shared" si="5"/>
        <v>-107618.21</v>
      </c>
      <c r="P18" s="77">
        <v>410396</v>
      </c>
      <c r="Q18" s="163">
        <v>237638</v>
      </c>
      <c r="R18" s="163">
        <v>127948</v>
      </c>
      <c r="S18" s="162">
        <f t="shared" si="6"/>
        <v>775982</v>
      </c>
      <c r="U18" s="77">
        <v>1583427</v>
      </c>
      <c r="V18" s="163">
        <v>1029226</v>
      </c>
      <c r="W18" s="163">
        <v>554200</v>
      </c>
      <c r="X18" s="162">
        <f t="shared" si="7"/>
        <v>3166853</v>
      </c>
      <c r="Z18" s="77">
        <v>372995.4</v>
      </c>
      <c r="AA18" s="78">
        <v>169548.68</v>
      </c>
      <c r="AB18" s="78">
        <v>91269.37</v>
      </c>
      <c r="AC18" s="162">
        <f t="shared" si="8"/>
        <v>633813.4500000001</v>
      </c>
    </row>
    <row r="19" spans="1:29" ht="13.5">
      <c r="A19" s="88" t="s">
        <v>12</v>
      </c>
      <c r="C19" s="77">
        <f t="shared" si="0"/>
        <v>8383607.82</v>
      </c>
      <c r="D19" s="78">
        <f t="shared" si="1"/>
        <v>5115578.26</v>
      </c>
      <c r="E19" s="78">
        <f t="shared" si="2"/>
        <v>2754424.6399999997</v>
      </c>
      <c r="F19" s="162">
        <f t="shared" si="3"/>
        <v>16253610.719999999</v>
      </c>
      <c r="H19" s="77">
        <v>4845853.3100000005</v>
      </c>
      <c r="I19" s="79">
        <f t="shared" si="4"/>
        <v>269724.94999999925</v>
      </c>
      <c r="K19" s="77">
        <v>-33463.3</v>
      </c>
      <c r="L19" s="78">
        <v>-14163.71</v>
      </c>
      <c r="M19" s="78">
        <v>-7623.91</v>
      </c>
      <c r="N19" s="162">
        <f t="shared" si="5"/>
        <v>-55250.92</v>
      </c>
      <c r="P19" s="77">
        <v>1307756</v>
      </c>
      <c r="Q19" s="163">
        <v>756544</v>
      </c>
      <c r="R19" s="163">
        <v>407336</v>
      </c>
      <c r="S19" s="162">
        <f t="shared" si="6"/>
        <v>2471636</v>
      </c>
      <c r="U19" s="77">
        <v>5810377</v>
      </c>
      <c r="V19" s="163">
        <v>3776741</v>
      </c>
      <c r="W19" s="163">
        <v>2033632</v>
      </c>
      <c r="X19" s="162">
        <f t="shared" si="7"/>
        <v>11620750</v>
      </c>
      <c r="Z19" s="77">
        <v>1298938.12</v>
      </c>
      <c r="AA19" s="78">
        <v>596456.97</v>
      </c>
      <c r="AB19" s="78">
        <v>321080.55</v>
      </c>
      <c r="AC19" s="162">
        <f t="shared" si="8"/>
        <v>2216475.64</v>
      </c>
    </row>
    <row r="20" spans="1:29" ht="13.5">
      <c r="A20" s="88" t="s">
        <v>13</v>
      </c>
      <c r="C20" s="77">
        <f t="shared" si="0"/>
        <v>21787468.419999998</v>
      </c>
      <c r="D20" s="78">
        <f t="shared" si="1"/>
        <v>13317421.309999999</v>
      </c>
      <c r="E20" s="78">
        <f t="shared" si="2"/>
        <v>7170617.45</v>
      </c>
      <c r="F20" s="162">
        <f t="shared" si="3"/>
        <v>42275507.18</v>
      </c>
      <c r="H20" s="77">
        <v>11795766.72</v>
      </c>
      <c r="I20" s="79">
        <f t="shared" si="4"/>
        <v>1521654.589999998</v>
      </c>
      <c r="K20" s="77">
        <v>-155652.96000000002</v>
      </c>
      <c r="L20" s="78">
        <v>-73002.39</v>
      </c>
      <c r="M20" s="78">
        <v>-39298.92</v>
      </c>
      <c r="N20" s="162">
        <f t="shared" si="5"/>
        <v>-267954.27</v>
      </c>
      <c r="P20" s="77">
        <v>3522603</v>
      </c>
      <c r="Q20" s="163">
        <v>2021801</v>
      </c>
      <c r="R20" s="163">
        <v>1088566</v>
      </c>
      <c r="S20" s="162">
        <f t="shared" si="6"/>
        <v>6632970</v>
      </c>
      <c r="U20" s="77">
        <v>15336826</v>
      </c>
      <c r="V20" s="163">
        <v>9968934</v>
      </c>
      <c r="W20" s="163">
        <v>5367888</v>
      </c>
      <c r="X20" s="162">
        <f t="shared" si="7"/>
        <v>30673648</v>
      </c>
      <c r="Z20" s="77">
        <v>3083692.3800000004</v>
      </c>
      <c r="AA20" s="78">
        <v>1399688.7</v>
      </c>
      <c r="AB20" s="78">
        <v>753462.37</v>
      </c>
      <c r="AC20" s="162">
        <f t="shared" si="8"/>
        <v>5236843.45</v>
      </c>
    </row>
    <row r="21" spans="1:29" ht="13.5">
      <c r="A21" s="88" t="s">
        <v>14</v>
      </c>
      <c r="C21" s="77">
        <f t="shared" si="0"/>
        <v>484856.59</v>
      </c>
      <c r="D21" s="78">
        <f t="shared" si="1"/>
        <v>302648.68</v>
      </c>
      <c r="E21" s="78">
        <f t="shared" si="2"/>
        <v>162958.80000000002</v>
      </c>
      <c r="F21" s="162">
        <f t="shared" si="3"/>
        <v>950464.0700000001</v>
      </c>
      <c r="H21" s="77">
        <v>342069.48</v>
      </c>
      <c r="I21" s="79">
        <f t="shared" si="4"/>
        <v>-39420.79999999999</v>
      </c>
      <c r="K21" s="77">
        <v>-11016.99</v>
      </c>
      <c r="L21" s="78">
        <v>-4981.99</v>
      </c>
      <c r="M21" s="78">
        <v>-2681.8299999999995</v>
      </c>
      <c r="N21" s="162">
        <f t="shared" si="5"/>
        <v>-18680.809999999998</v>
      </c>
      <c r="P21" s="77">
        <v>75747</v>
      </c>
      <c r="Q21" s="163">
        <v>43739</v>
      </c>
      <c r="R21" s="163">
        <v>23550</v>
      </c>
      <c r="S21" s="162">
        <f t="shared" si="6"/>
        <v>143036</v>
      </c>
      <c r="U21" s="77">
        <v>371647</v>
      </c>
      <c r="V21" s="163">
        <v>241569</v>
      </c>
      <c r="W21" s="163">
        <v>130074</v>
      </c>
      <c r="X21" s="162">
        <f t="shared" si="7"/>
        <v>743290</v>
      </c>
      <c r="Z21" s="77">
        <v>48479.58</v>
      </c>
      <c r="AA21" s="78">
        <v>22322.670000000002</v>
      </c>
      <c r="AB21" s="78">
        <v>12016.630000000001</v>
      </c>
      <c r="AC21" s="162">
        <f t="shared" si="8"/>
        <v>82818.88</v>
      </c>
    </row>
    <row r="22" spans="1:29" ht="13.5">
      <c r="A22" s="88" t="s">
        <v>15</v>
      </c>
      <c r="C22" s="77">
        <f t="shared" si="0"/>
        <v>23482562.86</v>
      </c>
      <c r="D22" s="78">
        <f t="shared" si="1"/>
        <v>14646251.13</v>
      </c>
      <c r="E22" s="78">
        <f t="shared" si="2"/>
        <v>7886221.34</v>
      </c>
      <c r="F22" s="162">
        <f t="shared" si="3"/>
        <v>46015035.33</v>
      </c>
      <c r="H22" s="77">
        <v>14607316.51</v>
      </c>
      <c r="I22" s="79">
        <f t="shared" si="4"/>
        <v>38934.62000000104</v>
      </c>
      <c r="K22" s="77">
        <v>-130059.38999999998</v>
      </c>
      <c r="L22" s="78">
        <v>-59375.02</v>
      </c>
      <c r="M22" s="78">
        <v>-31962.16</v>
      </c>
      <c r="N22" s="162">
        <f t="shared" si="5"/>
        <v>-221396.56999999998</v>
      </c>
      <c r="P22" s="77">
        <v>3872810</v>
      </c>
      <c r="Q22" s="163">
        <v>2240113</v>
      </c>
      <c r="R22" s="163">
        <v>1206115</v>
      </c>
      <c r="S22" s="162">
        <f t="shared" si="6"/>
        <v>7319038</v>
      </c>
      <c r="U22" s="77">
        <v>17852156</v>
      </c>
      <c r="V22" s="163">
        <v>11603899</v>
      </c>
      <c r="W22" s="163">
        <v>6248253</v>
      </c>
      <c r="X22" s="162">
        <f t="shared" si="7"/>
        <v>35704308</v>
      </c>
      <c r="Z22" s="77">
        <v>1887656.25</v>
      </c>
      <c r="AA22" s="78">
        <v>861614.15</v>
      </c>
      <c r="AB22" s="78">
        <v>463815.5</v>
      </c>
      <c r="AC22" s="162">
        <f t="shared" si="8"/>
        <v>3213085.9</v>
      </c>
    </row>
    <row r="23" spans="1:29" ht="13.5">
      <c r="A23" s="88" t="s">
        <v>16</v>
      </c>
      <c r="C23" s="77">
        <f t="shared" si="0"/>
        <v>8021311.529999999</v>
      </c>
      <c r="D23" s="78">
        <f t="shared" si="1"/>
        <v>4971305.62</v>
      </c>
      <c r="E23" s="78">
        <f t="shared" si="2"/>
        <v>2676770.06</v>
      </c>
      <c r="F23" s="162">
        <f t="shared" si="3"/>
        <v>15669387.209999999</v>
      </c>
      <c r="H23" s="77">
        <v>4463551.32</v>
      </c>
      <c r="I23" s="79">
        <f t="shared" si="4"/>
        <v>507754.2999999998</v>
      </c>
      <c r="K23" s="77">
        <v>-66819.06</v>
      </c>
      <c r="L23" s="78">
        <v>-30698.850000000002</v>
      </c>
      <c r="M23" s="78">
        <v>-16525.6</v>
      </c>
      <c r="N23" s="162">
        <f t="shared" si="5"/>
        <v>-114043.51000000001</v>
      </c>
      <c r="P23" s="77">
        <v>1336183</v>
      </c>
      <c r="Q23" s="163">
        <v>772367</v>
      </c>
      <c r="R23" s="163">
        <v>415856</v>
      </c>
      <c r="S23" s="162">
        <f t="shared" si="6"/>
        <v>2524406</v>
      </c>
      <c r="U23" s="77">
        <v>5922163</v>
      </c>
      <c r="V23" s="163">
        <v>3849405</v>
      </c>
      <c r="W23" s="163">
        <v>2072756</v>
      </c>
      <c r="X23" s="162">
        <f t="shared" si="7"/>
        <v>11844324</v>
      </c>
      <c r="Z23" s="77">
        <v>829784.5900000001</v>
      </c>
      <c r="AA23" s="78">
        <v>380232.47000000003</v>
      </c>
      <c r="AB23" s="78">
        <v>204683.66</v>
      </c>
      <c r="AC23" s="162">
        <f t="shared" si="8"/>
        <v>1414700.72</v>
      </c>
    </row>
    <row r="24" spans="1:29" ht="13.5">
      <c r="A24" s="88" t="s">
        <v>17</v>
      </c>
      <c r="C24" s="77">
        <f t="shared" si="0"/>
        <v>11075150.23</v>
      </c>
      <c r="D24" s="78">
        <f t="shared" si="1"/>
        <v>6835347.3</v>
      </c>
      <c r="E24" s="78">
        <f t="shared" si="2"/>
        <v>3680442.56</v>
      </c>
      <c r="F24" s="162">
        <f t="shared" si="3"/>
        <v>21590940.09</v>
      </c>
      <c r="H24" s="77">
        <v>5710817.75</v>
      </c>
      <c r="I24" s="79">
        <f t="shared" si="4"/>
        <v>1124529.5499999998</v>
      </c>
      <c r="K24" s="77">
        <v>-71453.92</v>
      </c>
      <c r="L24" s="78">
        <v>-32558.23</v>
      </c>
      <c r="M24" s="78">
        <v>-17526.39</v>
      </c>
      <c r="N24" s="162">
        <f t="shared" si="5"/>
        <v>-121538.54</v>
      </c>
      <c r="P24" s="77">
        <v>2120199</v>
      </c>
      <c r="Q24" s="163">
        <v>1224444</v>
      </c>
      <c r="R24" s="163">
        <v>659261</v>
      </c>
      <c r="S24" s="162">
        <f t="shared" si="6"/>
        <v>4003904</v>
      </c>
      <c r="U24" s="77">
        <v>7883925</v>
      </c>
      <c r="V24" s="163">
        <v>5124550</v>
      </c>
      <c r="W24" s="163">
        <v>2759374</v>
      </c>
      <c r="X24" s="162">
        <f t="shared" si="7"/>
        <v>15767849</v>
      </c>
      <c r="Z24" s="77">
        <v>1142480.15</v>
      </c>
      <c r="AA24" s="78">
        <v>518911.53</v>
      </c>
      <c r="AB24" s="78">
        <v>279333.95</v>
      </c>
      <c r="AC24" s="162">
        <f t="shared" si="8"/>
        <v>1940725.63</v>
      </c>
    </row>
    <row r="25" spans="1:29" ht="13.5">
      <c r="A25" s="88" t="s">
        <v>18</v>
      </c>
      <c r="C25" s="77">
        <f t="shared" si="0"/>
        <v>1199708.28</v>
      </c>
      <c r="D25" s="78">
        <f t="shared" si="1"/>
        <v>743834.53</v>
      </c>
      <c r="E25" s="78">
        <f t="shared" si="2"/>
        <v>400512.35000000003</v>
      </c>
      <c r="F25" s="162">
        <f t="shared" si="3"/>
        <v>2344055.16</v>
      </c>
      <c r="H25" s="77">
        <v>824820.7899999999</v>
      </c>
      <c r="I25" s="79">
        <f t="shared" si="4"/>
        <v>-80986.2599999999</v>
      </c>
      <c r="K25" s="77">
        <v>-20396.399999999998</v>
      </c>
      <c r="L25" s="78">
        <v>-9974.529999999999</v>
      </c>
      <c r="M25" s="78">
        <v>-5369.719999999999</v>
      </c>
      <c r="N25" s="162">
        <f t="shared" si="5"/>
        <v>-35740.649999999994</v>
      </c>
      <c r="P25" s="77">
        <v>190792</v>
      </c>
      <c r="Q25" s="163">
        <v>111149</v>
      </c>
      <c r="R25" s="163">
        <v>59845</v>
      </c>
      <c r="S25" s="162">
        <f t="shared" si="6"/>
        <v>361786</v>
      </c>
      <c r="U25" s="77">
        <v>889392</v>
      </c>
      <c r="V25" s="163">
        <v>578103</v>
      </c>
      <c r="W25" s="163">
        <v>311285</v>
      </c>
      <c r="X25" s="162">
        <f t="shared" si="7"/>
        <v>1778780</v>
      </c>
      <c r="Z25" s="77">
        <v>139920.68000000002</v>
      </c>
      <c r="AA25" s="78">
        <v>64557.06</v>
      </c>
      <c r="AB25" s="78">
        <v>34752.07</v>
      </c>
      <c r="AC25" s="162">
        <f t="shared" si="8"/>
        <v>239229.81000000003</v>
      </c>
    </row>
    <row r="26" spans="1:29" ht="13.5">
      <c r="A26" s="88" t="s">
        <v>19</v>
      </c>
      <c r="C26" s="77">
        <f t="shared" si="0"/>
        <v>882058164.94</v>
      </c>
      <c r="D26" s="78">
        <f t="shared" si="1"/>
        <v>552377178.25</v>
      </c>
      <c r="E26" s="78">
        <f t="shared" si="2"/>
        <v>297426373.71999997</v>
      </c>
      <c r="F26" s="162">
        <f t="shared" si="3"/>
        <v>1731861716.91</v>
      </c>
      <c r="H26" s="77">
        <v>521746199.72</v>
      </c>
      <c r="I26" s="79">
        <f t="shared" si="4"/>
        <v>30630978.52999997</v>
      </c>
      <c r="K26" s="77">
        <v>-10700908.639999999</v>
      </c>
      <c r="L26" s="78">
        <v>-4844813.64</v>
      </c>
      <c r="M26" s="78">
        <v>-2607991.3</v>
      </c>
      <c r="N26" s="162">
        <f t="shared" si="5"/>
        <v>-18153713.58</v>
      </c>
      <c r="P26" s="77">
        <v>162369300</v>
      </c>
      <c r="Q26" s="163">
        <v>93684267</v>
      </c>
      <c r="R26" s="163">
        <v>50441137</v>
      </c>
      <c r="S26" s="162">
        <f t="shared" si="6"/>
        <v>306494704</v>
      </c>
      <c r="U26" s="77">
        <v>672510677</v>
      </c>
      <c r="V26" s="163">
        <v>437131937</v>
      </c>
      <c r="W26" s="163">
        <v>235378736</v>
      </c>
      <c r="X26" s="162">
        <f t="shared" si="7"/>
        <v>1345021350</v>
      </c>
      <c r="Z26" s="77">
        <v>57879096.58</v>
      </c>
      <c r="AA26" s="78">
        <v>26405787.89</v>
      </c>
      <c r="AB26" s="78">
        <v>14214492.02</v>
      </c>
      <c r="AC26" s="162">
        <f t="shared" si="8"/>
        <v>98499376.49</v>
      </c>
    </row>
    <row r="27" spans="1:29" ht="13.5">
      <c r="A27" s="88" t="s">
        <v>20</v>
      </c>
      <c r="C27" s="77">
        <f t="shared" si="0"/>
        <v>6856280.82</v>
      </c>
      <c r="D27" s="78">
        <f t="shared" si="1"/>
        <v>4233068.65</v>
      </c>
      <c r="E27" s="78">
        <f t="shared" si="2"/>
        <v>2279266.14</v>
      </c>
      <c r="F27" s="162">
        <f t="shared" si="3"/>
        <v>13368615.610000001</v>
      </c>
      <c r="H27" s="77">
        <v>3476643.8</v>
      </c>
      <c r="I27" s="79">
        <f t="shared" si="4"/>
        <v>756424.8500000006</v>
      </c>
      <c r="K27" s="77">
        <v>-31337.68</v>
      </c>
      <c r="L27" s="78">
        <v>-13529.76</v>
      </c>
      <c r="M27" s="78">
        <v>-7282.82</v>
      </c>
      <c r="N27" s="162">
        <f t="shared" si="5"/>
        <v>-52150.26</v>
      </c>
      <c r="P27" s="77">
        <v>1104821</v>
      </c>
      <c r="Q27" s="163">
        <v>635521</v>
      </c>
      <c r="R27" s="163">
        <v>342174</v>
      </c>
      <c r="S27" s="162">
        <f t="shared" si="6"/>
        <v>2082516</v>
      </c>
      <c r="U27" s="77">
        <v>5021203</v>
      </c>
      <c r="V27" s="163">
        <v>3263781</v>
      </c>
      <c r="W27" s="163">
        <v>1757422</v>
      </c>
      <c r="X27" s="162">
        <f t="shared" si="7"/>
        <v>10042406</v>
      </c>
      <c r="Z27" s="77">
        <v>761594.5</v>
      </c>
      <c r="AA27" s="78">
        <v>347296.41000000003</v>
      </c>
      <c r="AB27" s="78">
        <v>186952.96000000002</v>
      </c>
      <c r="AC27" s="162">
        <f t="shared" si="8"/>
        <v>1295843.87</v>
      </c>
    </row>
    <row r="28" spans="1:29" ht="13.5">
      <c r="A28" s="88" t="s">
        <v>21</v>
      </c>
      <c r="C28" s="77">
        <f t="shared" si="0"/>
        <v>11433340.58</v>
      </c>
      <c r="D28" s="78">
        <f t="shared" si="1"/>
        <v>7038878.09</v>
      </c>
      <c r="E28" s="78">
        <f t="shared" si="2"/>
        <v>3790023.85</v>
      </c>
      <c r="F28" s="162">
        <f t="shared" si="3"/>
        <v>22262242.520000003</v>
      </c>
      <c r="H28" s="77">
        <v>6351176.699999999</v>
      </c>
      <c r="I28" s="79">
        <f t="shared" si="4"/>
        <v>687701.3900000006</v>
      </c>
      <c r="K28" s="77">
        <v>-196553.72999999998</v>
      </c>
      <c r="L28" s="78">
        <v>-88129.55</v>
      </c>
      <c r="M28" s="78">
        <v>-47440.21</v>
      </c>
      <c r="N28" s="162">
        <f t="shared" si="5"/>
        <v>-332123.49</v>
      </c>
      <c r="P28" s="77">
        <v>2054909</v>
      </c>
      <c r="Q28" s="163">
        <v>1188370</v>
      </c>
      <c r="R28" s="163">
        <v>639839</v>
      </c>
      <c r="S28" s="162">
        <f t="shared" si="6"/>
        <v>3883118</v>
      </c>
      <c r="U28" s="77">
        <v>8106701</v>
      </c>
      <c r="V28" s="163">
        <v>5269355</v>
      </c>
      <c r="W28" s="163">
        <v>2837344</v>
      </c>
      <c r="X28" s="162">
        <f t="shared" si="7"/>
        <v>16213400</v>
      </c>
      <c r="Z28" s="77">
        <v>1468284.31</v>
      </c>
      <c r="AA28" s="78">
        <v>669282.6399999999</v>
      </c>
      <c r="AB28" s="78">
        <v>360281.05999999994</v>
      </c>
      <c r="AC28" s="162">
        <f t="shared" si="8"/>
        <v>2497848.0100000002</v>
      </c>
    </row>
    <row r="29" spans="1:29" ht="13.5">
      <c r="A29" s="88" t="s">
        <v>22</v>
      </c>
      <c r="C29" s="77">
        <f t="shared" si="0"/>
        <v>991798.63</v>
      </c>
      <c r="D29" s="78">
        <f t="shared" si="1"/>
        <v>605333.6100000001</v>
      </c>
      <c r="E29" s="78">
        <f t="shared" si="2"/>
        <v>325931.57</v>
      </c>
      <c r="F29" s="162">
        <f t="shared" si="3"/>
        <v>1923063.8100000003</v>
      </c>
      <c r="H29" s="77">
        <v>652200.4400000001</v>
      </c>
      <c r="I29" s="79">
        <f t="shared" si="4"/>
        <v>-46866.82999999996</v>
      </c>
      <c r="K29" s="77">
        <v>-2030.2</v>
      </c>
      <c r="L29" s="78">
        <v>-909.19</v>
      </c>
      <c r="M29" s="78">
        <v>-489.43</v>
      </c>
      <c r="N29" s="162">
        <f t="shared" si="5"/>
        <v>-3428.82</v>
      </c>
      <c r="P29" s="77">
        <v>149295</v>
      </c>
      <c r="Q29" s="163">
        <v>86682</v>
      </c>
      <c r="R29" s="163">
        <v>46670</v>
      </c>
      <c r="S29" s="162">
        <f t="shared" si="6"/>
        <v>282647</v>
      </c>
      <c r="U29" s="77">
        <v>694921</v>
      </c>
      <c r="V29" s="163">
        <v>451698</v>
      </c>
      <c r="W29" s="163">
        <v>243220</v>
      </c>
      <c r="X29" s="162">
        <f t="shared" si="7"/>
        <v>1389839</v>
      </c>
      <c r="Z29" s="77">
        <v>149612.83</v>
      </c>
      <c r="AA29" s="78">
        <v>67862.8</v>
      </c>
      <c r="AB29" s="78">
        <v>36531</v>
      </c>
      <c r="AC29" s="162">
        <f t="shared" si="8"/>
        <v>254006.63</v>
      </c>
    </row>
    <row r="30" spans="1:29" ht="13.5">
      <c r="A30" s="88" t="s">
        <v>23</v>
      </c>
      <c r="C30" s="77">
        <f t="shared" si="0"/>
        <v>8239496.8100000005</v>
      </c>
      <c r="D30" s="78">
        <f t="shared" si="1"/>
        <v>5080386.37</v>
      </c>
      <c r="E30" s="78">
        <f t="shared" si="2"/>
        <v>2735494.61</v>
      </c>
      <c r="F30" s="162">
        <f t="shared" si="3"/>
        <v>16055377.79</v>
      </c>
      <c r="H30" s="77">
        <v>4710044.659999999</v>
      </c>
      <c r="I30" s="79">
        <f t="shared" si="4"/>
        <v>370341.7100000009</v>
      </c>
      <c r="K30" s="77">
        <v>-92140.5</v>
      </c>
      <c r="L30" s="78">
        <v>-40873.94</v>
      </c>
      <c r="M30" s="78">
        <v>-22002.239999999998</v>
      </c>
      <c r="N30" s="162">
        <f t="shared" si="5"/>
        <v>-155016.68</v>
      </c>
      <c r="P30" s="77">
        <v>1496933</v>
      </c>
      <c r="Q30" s="163">
        <v>863149</v>
      </c>
      <c r="R30" s="163">
        <v>464733</v>
      </c>
      <c r="S30" s="162">
        <f t="shared" si="6"/>
        <v>2824815</v>
      </c>
      <c r="U30" s="77">
        <v>5887659</v>
      </c>
      <c r="V30" s="163">
        <v>3826976</v>
      </c>
      <c r="W30" s="163">
        <v>2060680</v>
      </c>
      <c r="X30" s="162">
        <f t="shared" si="7"/>
        <v>11775315</v>
      </c>
      <c r="Z30" s="77">
        <v>947045.31</v>
      </c>
      <c r="AA30" s="78">
        <v>431135.31</v>
      </c>
      <c r="AB30" s="78">
        <v>232083.84999999998</v>
      </c>
      <c r="AC30" s="162">
        <f t="shared" si="8"/>
        <v>1610264.4700000002</v>
      </c>
    </row>
    <row r="31" spans="1:29" ht="13.5">
      <c r="A31" s="88" t="s">
        <v>24</v>
      </c>
      <c r="C31" s="77">
        <f t="shared" si="0"/>
        <v>10764796.520000001</v>
      </c>
      <c r="D31" s="78">
        <f t="shared" si="1"/>
        <v>6673818.51</v>
      </c>
      <c r="E31" s="78">
        <f t="shared" si="2"/>
        <v>3593478.57</v>
      </c>
      <c r="F31" s="162">
        <f t="shared" si="3"/>
        <v>21032093.6</v>
      </c>
      <c r="H31" s="77">
        <v>5976724.15</v>
      </c>
      <c r="I31" s="79">
        <f t="shared" si="4"/>
        <v>697094.3599999994</v>
      </c>
      <c r="K31" s="77">
        <v>-40361.28</v>
      </c>
      <c r="L31" s="78">
        <v>-18881.25</v>
      </c>
      <c r="M31" s="78">
        <v>-10164.199999999999</v>
      </c>
      <c r="N31" s="162">
        <f t="shared" si="5"/>
        <v>-69406.73</v>
      </c>
      <c r="P31" s="77">
        <v>1759914</v>
      </c>
      <c r="Q31" s="163">
        <v>1016063</v>
      </c>
      <c r="R31" s="163">
        <v>547066</v>
      </c>
      <c r="S31" s="162">
        <f t="shared" si="6"/>
        <v>3323043</v>
      </c>
      <c r="U31" s="77">
        <v>7990174</v>
      </c>
      <c r="V31" s="163">
        <v>5193612</v>
      </c>
      <c r="W31" s="163">
        <v>2796559</v>
      </c>
      <c r="X31" s="162">
        <f t="shared" si="7"/>
        <v>15980345</v>
      </c>
      <c r="Z31" s="77">
        <v>1055069.8</v>
      </c>
      <c r="AA31" s="78">
        <v>483024.76</v>
      </c>
      <c r="AB31" s="78">
        <v>260017.77</v>
      </c>
      <c r="AC31" s="162">
        <f t="shared" si="8"/>
        <v>1798112.33</v>
      </c>
    </row>
    <row r="32" spans="1:29" ht="13.5">
      <c r="A32" s="88" t="s">
        <v>25</v>
      </c>
      <c r="C32" s="77">
        <f t="shared" si="0"/>
        <v>567003.98</v>
      </c>
      <c r="D32" s="78">
        <f t="shared" si="1"/>
        <v>345150.96</v>
      </c>
      <c r="E32" s="78">
        <f t="shared" si="2"/>
        <v>185842.5</v>
      </c>
      <c r="F32" s="162">
        <f t="shared" si="3"/>
        <v>1097997.44</v>
      </c>
      <c r="H32" s="77">
        <v>319265.12</v>
      </c>
      <c r="I32" s="79">
        <f t="shared" si="4"/>
        <v>25885.840000000026</v>
      </c>
      <c r="K32" s="77">
        <v>-18731.079999999998</v>
      </c>
      <c r="L32" s="78">
        <v>-8748.55</v>
      </c>
      <c r="M32" s="78">
        <v>-4709.55</v>
      </c>
      <c r="N32" s="162">
        <f t="shared" si="5"/>
        <v>-32189.179999999997</v>
      </c>
      <c r="P32" s="77">
        <v>88699</v>
      </c>
      <c r="Q32" s="163">
        <v>51268</v>
      </c>
      <c r="R32" s="163">
        <v>27603</v>
      </c>
      <c r="S32" s="162">
        <f t="shared" si="6"/>
        <v>167570</v>
      </c>
      <c r="U32" s="77">
        <v>391286</v>
      </c>
      <c r="V32" s="163">
        <v>254334</v>
      </c>
      <c r="W32" s="163">
        <v>136950</v>
      </c>
      <c r="X32" s="162">
        <f t="shared" si="7"/>
        <v>782570</v>
      </c>
      <c r="Z32" s="77">
        <v>105750.06</v>
      </c>
      <c r="AA32" s="78">
        <v>48297.509999999995</v>
      </c>
      <c r="AB32" s="78">
        <v>25999.050000000003</v>
      </c>
      <c r="AC32" s="162">
        <f t="shared" si="8"/>
        <v>180046.62</v>
      </c>
    </row>
    <row r="33" spans="1:29" ht="13.5">
      <c r="A33" s="88" t="s">
        <v>26</v>
      </c>
      <c r="C33" s="77">
        <f t="shared" si="0"/>
        <v>228392.88</v>
      </c>
      <c r="D33" s="78">
        <f t="shared" si="1"/>
        <v>138977.79</v>
      </c>
      <c r="E33" s="78">
        <f t="shared" si="2"/>
        <v>74830.06</v>
      </c>
      <c r="F33" s="162">
        <f t="shared" si="3"/>
        <v>442200.73000000004</v>
      </c>
      <c r="H33" s="77">
        <v>134321.69</v>
      </c>
      <c r="I33" s="79">
        <f t="shared" si="4"/>
        <v>4656.100000000006</v>
      </c>
      <c r="K33" s="77">
        <v>-8437.32</v>
      </c>
      <c r="L33" s="78">
        <v>-3940.37</v>
      </c>
      <c r="M33" s="78">
        <v>-2121.1800000000003</v>
      </c>
      <c r="N33" s="162">
        <f t="shared" si="5"/>
        <v>-14498.869999999999</v>
      </c>
      <c r="P33" s="77">
        <v>32481</v>
      </c>
      <c r="Q33" s="163">
        <v>19122</v>
      </c>
      <c r="R33" s="163">
        <v>10296</v>
      </c>
      <c r="S33" s="162">
        <f t="shared" si="6"/>
        <v>61899</v>
      </c>
      <c r="U33" s="77">
        <v>160444</v>
      </c>
      <c r="V33" s="163">
        <v>104286</v>
      </c>
      <c r="W33" s="163">
        <v>56153</v>
      </c>
      <c r="X33" s="162">
        <f t="shared" si="7"/>
        <v>320883</v>
      </c>
      <c r="Z33" s="77">
        <v>43905.2</v>
      </c>
      <c r="AA33" s="78">
        <v>19510.16</v>
      </c>
      <c r="AB33" s="78">
        <v>10502.24</v>
      </c>
      <c r="AC33" s="162">
        <f t="shared" si="8"/>
        <v>73917.6</v>
      </c>
    </row>
    <row r="34" spans="1:29" ht="13.5">
      <c r="A34" s="88" t="s">
        <v>27</v>
      </c>
      <c r="C34" s="77">
        <f t="shared" si="0"/>
        <v>21534052.310000002</v>
      </c>
      <c r="D34" s="78">
        <f t="shared" si="1"/>
        <v>13297370.5</v>
      </c>
      <c r="E34" s="78">
        <f t="shared" si="2"/>
        <v>7159872.45</v>
      </c>
      <c r="F34" s="162">
        <f t="shared" si="3"/>
        <v>41991295.260000005</v>
      </c>
      <c r="H34" s="77">
        <v>12446143.86</v>
      </c>
      <c r="I34" s="79">
        <f t="shared" si="4"/>
        <v>851226.6400000006</v>
      </c>
      <c r="K34" s="77">
        <v>-367410.36000000004</v>
      </c>
      <c r="L34" s="78">
        <v>-168666.13999999998</v>
      </c>
      <c r="M34" s="78">
        <v>-90795.14</v>
      </c>
      <c r="N34" s="162">
        <f t="shared" si="5"/>
        <v>-626871.64</v>
      </c>
      <c r="P34" s="77">
        <v>3737017</v>
      </c>
      <c r="Q34" s="163">
        <v>2139586</v>
      </c>
      <c r="R34" s="163">
        <v>1151981</v>
      </c>
      <c r="S34" s="162">
        <f t="shared" si="6"/>
        <v>7028584</v>
      </c>
      <c r="U34" s="77">
        <v>15700489</v>
      </c>
      <c r="V34" s="163">
        <v>10205317</v>
      </c>
      <c r="W34" s="163">
        <v>5495171</v>
      </c>
      <c r="X34" s="162">
        <f t="shared" si="7"/>
        <v>31400977</v>
      </c>
      <c r="Z34" s="77">
        <v>2463956.67</v>
      </c>
      <c r="AA34" s="78">
        <v>1121133.6400000001</v>
      </c>
      <c r="AB34" s="78">
        <v>603515.59</v>
      </c>
      <c r="AC34" s="162">
        <f t="shared" si="8"/>
        <v>4188605.9</v>
      </c>
    </row>
    <row r="35" spans="1:29" ht="13.5">
      <c r="A35" s="88" t="s">
        <v>28</v>
      </c>
      <c r="C35" s="77">
        <f t="shared" si="0"/>
        <v>5834775.42</v>
      </c>
      <c r="D35" s="78">
        <f t="shared" si="1"/>
        <v>3606586.5599999996</v>
      </c>
      <c r="E35" s="78">
        <f t="shared" si="2"/>
        <v>1941940.9300000002</v>
      </c>
      <c r="F35" s="162">
        <f t="shared" si="3"/>
        <v>11383302.91</v>
      </c>
      <c r="H35" s="77">
        <v>3034044.5300000003</v>
      </c>
      <c r="I35" s="79">
        <f t="shared" si="4"/>
        <v>572542.0299999993</v>
      </c>
      <c r="K35" s="77">
        <v>-127814.63</v>
      </c>
      <c r="L35" s="78">
        <v>-56631.53</v>
      </c>
      <c r="M35" s="78">
        <v>-30484.440000000002</v>
      </c>
      <c r="N35" s="162">
        <f t="shared" si="5"/>
        <v>-214930.6</v>
      </c>
      <c r="P35" s="77">
        <v>1096949</v>
      </c>
      <c r="Q35" s="163">
        <v>632884</v>
      </c>
      <c r="R35" s="163">
        <v>340755</v>
      </c>
      <c r="S35" s="162">
        <f t="shared" si="6"/>
        <v>2070588</v>
      </c>
      <c r="U35" s="77">
        <v>4191490</v>
      </c>
      <c r="V35" s="163">
        <v>2724467</v>
      </c>
      <c r="W35" s="163">
        <v>1467020</v>
      </c>
      <c r="X35" s="162">
        <f t="shared" si="7"/>
        <v>8382977</v>
      </c>
      <c r="Z35" s="77">
        <v>674151.05</v>
      </c>
      <c r="AA35" s="78">
        <v>305867.09</v>
      </c>
      <c r="AB35" s="78">
        <v>164650.37</v>
      </c>
      <c r="AC35" s="162">
        <f t="shared" si="8"/>
        <v>1144668.5100000002</v>
      </c>
    </row>
    <row r="36" spans="1:29" ht="13.5">
      <c r="A36" s="88" t="s">
        <v>29</v>
      </c>
      <c r="C36" s="77">
        <f t="shared" si="0"/>
        <v>3752210.0900000003</v>
      </c>
      <c r="D36" s="78">
        <f t="shared" si="1"/>
        <v>2268833.05</v>
      </c>
      <c r="E36" s="78">
        <f t="shared" si="2"/>
        <v>1221619.7</v>
      </c>
      <c r="F36" s="162">
        <f t="shared" si="3"/>
        <v>7242662.840000001</v>
      </c>
      <c r="H36" s="77">
        <v>2367255.94</v>
      </c>
      <c r="I36" s="79">
        <f t="shared" si="4"/>
        <v>-98422.89000000013</v>
      </c>
      <c r="K36" s="77">
        <v>-29885.55</v>
      </c>
      <c r="L36" s="78">
        <v>-13806.58</v>
      </c>
      <c r="M36" s="78">
        <v>-7432.31</v>
      </c>
      <c r="N36" s="162">
        <f t="shared" si="5"/>
        <v>-51124.439999999995</v>
      </c>
      <c r="P36" s="77">
        <v>510600</v>
      </c>
      <c r="Q36" s="163">
        <v>295745</v>
      </c>
      <c r="R36" s="163">
        <v>159234</v>
      </c>
      <c r="S36" s="162">
        <f t="shared" si="6"/>
        <v>965579</v>
      </c>
      <c r="U36" s="77">
        <v>2527500</v>
      </c>
      <c r="V36" s="163">
        <v>1642874</v>
      </c>
      <c r="W36" s="163">
        <v>884626</v>
      </c>
      <c r="X36" s="162">
        <f t="shared" si="7"/>
        <v>5055000</v>
      </c>
      <c r="Z36" s="77">
        <v>743995.64</v>
      </c>
      <c r="AA36" s="78">
        <v>344020.63</v>
      </c>
      <c r="AB36" s="78">
        <v>185192.00999999998</v>
      </c>
      <c r="AC36" s="162">
        <f t="shared" si="8"/>
        <v>1273208.28</v>
      </c>
    </row>
    <row r="37" spans="1:29" ht="13.5">
      <c r="A37" s="88" t="s">
        <v>30</v>
      </c>
      <c r="C37" s="77">
        <f t="shared" si="0"/>
        <v>70663287.53</v>
      </c>
      <c r="D37" s="78">
        <f t="shared" si="1"/>
        <v>43054081.650000006</v>
      </c>
      <c r="E37" s="78">
        <f t="shared" si="2"/>
        <v>23181938.44</v>
      </c>
      <c r="F37" s="162">
        <f t="shared" si="3"/>
        <v>136899307.62</v>
      </c>
      <c r="H37" s="77">
        <v>36397299.41</v>
      </c>
      <c r="I37" s="79">
        <f t="shared" si="4"/>
        <v>6656782.24000001</v>
      </c>
      <c r="K37" s="77">
        <v>-391504.94</v>
      </c>
      <c r="L37" s="78">
        <v>-177422.44</v>
      </c>
      <c r="M37" s="78">
        <v>-95507.61</v>
      </c>
      <c r="N37" s="162">
        <f t="shared" si="5"/>
        <v>-664434.99</v>
      </c>
      <c r="P37" s="77">
        <v>10603136</v>
      </c>
      <c r="Q37" s="163">
        <v>6093745</v>
      </c>
      <c r="R37" s="163">
        <v>3280961</v>
      </c>
      <c r="S37" s="162">
        <f t="shared" si="6"/>
        <v>19977842</v>
      </c>
      <c r="U37" s="77">
        <v>49524110</v>
      </c>
      <c r="V37" s="163">
        <v>32190671</v>
      </c>
      <c r="W37" s="163">
        <v>17333439</v>
      </c>
      <c r="X37" s="162">
        <f t="shared" si="7"/>
        <v>99048220</v>
      </c>
      <c r="Z37" s="77">
        <v>10927546.469999999</v>
      </c>
      <c r="AA37" s="78">
        <v>4947088.09</v>
      </c>
      <c r="AB37" s="78">
        <v>2663046.05</v>
      </c>
      <c r="AC37" s="162">
        <f t="shared" si="8"/>
        <v>18537680.61</v>
      </c>
    </row>
    <row r="38" spans="1:29" ht="13.5">
      <c r="A38" s="88" t="s">
        <v>31</v>
      </c>
      <c r="C38" s="77">
        <f t="shared" si="0"/>
        <v>12978323.16</v>
      </c>
      <c r="D38" s="78">
        <f t="shared" si="1"/>
        <v>7772108.38</v>
      </c>
      <c r="E38" s="78">
        <f t="shared" si="2"/>
        <v>4184743.01</v>
      </c>
      <c r="F38" s="162">
        <f t="shared" si="3"/>
        <v>24935174.549999997</v>
      </c>
      <c r="H38" s="77">
        <v>6977153.03</v>
      </c>
      <c r="I38" s="79">
        <f t="shared" si="4"/>
        <v>794955.3499999996</v>
      </c>
      <c r="K38" s="77">
        <v>-18982.82</v>
      </c>
      <c r="L38" s="78">
        <v>-8961.2</v>
      </c>
      <c r="M38" s="78">
        <v>-4824.06</v>
      </c>
      <c r="N38" s="162">
        <f t="shared" si="5"/>
        <v>-32768.08</v>
      </c>
      <c r="P38" s="77">
        <v>1913553</v>
      </c>
      <c r="Q38" s="163">
        <v>1102176</v>
      </c>
      <c r="R38" s="163">
        <v>593429</v>
      </c>
      <c r="S38" s="162">
        <f t="shared" si="6"/>
        <v>3609158</v>
      </c>
      <c r="U38" s="77">
        <v>8410040</v>
      </c>
      <c r="V38" s="163">
        <v>5466523</v>
      </c>
      <c r="W38" s="163">
        <v>2943511</v>
      </c>
      <c r="X38" s="162">
        <f t="shared" si="7"/>
        <v>16820074</v>
      </c>
      <c r="Z38" s="77">
        <v>2673712.98</v>
      </c>
      <c r="AA38" s="78">
        <v>1212370.58</v>
      </c>
      <c r="AB38" s="78">
        <v>652627.0700000001</v>
      </c>
      <c r="AC38" s="162">
        <f t="shared" si="8"/>
        <v>4538710.63</v>
      </c>
    </row>
    <row r="39" spans="1:29" ht="13.5">
      <c r="A39" s="88" t="s">
        <v>32</v>
      </c>
      <c r="C39" s="77">
        <f t="shared" si="0"/>
        <v>990739.16</v>
      </c>
      <c r="D39" s="78">
        <f t="shared" si="1"/>
        <v>618044.73</v>
      </c>
      <c r="E39" s="78">
        <f t="shared" si="2"/>
        <v>332784.77999999997</v>
      </c>
      <c r="F39" s="162">
        <f t="shared" si="3"/>
        <v>1941568.6700000002</v>
      </c>
      <c r="H39" s="77">
        <v>554116.47</v>
      </c>
      <c r="I39" s="79">
        <f t="shared" si="4"/>
        <v>63928.26000000001</v>
      </c>
      <c r="K39" s="77">
        <v>-3184.12</v>
      </c>
      <c r="L39" s="78">
        <v>-1830.87</v>
      </c>
      <c r="M39" s="78">
        <v>-985.7599999999999</v>
      </c>
      <c r="N39" s="162">
        <f t="shared" si="5"/>
        <v>-6000.75</v>
      </c>
      <c r="P39" s="77">
        <v>183078</v>
      </c>
      <c r="Q39" s="163">
        <v>106034</v>
      </c>
      <c r="R39" s="163">
        <v>57091</v>
      </c>
      <c r="S39" s="162">
        <f t="shared" si="6"/>
        <v>346203</v>
      </c>
      <c r="U39" s="77">
        <v>744350</v>
      </c>
      <c r="V39" s="163">
        <v>483826</v>
      </c>
      <c r="W39" s="163">
        <v>260522</v>
      </c>
      <c r="X39" s="162">
        <f t="shared" si="7"/>
        <v>1488698</v>
      </c>
      <c r="Z39" s="77">
        <v>66495.28</v>
      </c>
      <c r="AA39" s="78">
        <v>30015.6</v>
      </c>
      <c r="AB39" s="78">
        <v>16157.54</v>
      </c>
      <c r="AC39" s="162">
        <f t="shared" si="8"/>
        <v>112668.42000000001</v>
      </c>
    </row>
    <row r="40" spans="1:29" ht="13.5">
      <c r="A40" s="88" t="s">
        <v>33</v>
      </c>
      <c r="C40" s="77">
        <f aca="true" t="shared" si="9" ref="C40:C65">SUM(K40,P40,U40,Z40)</f>
        <v>90784734.77</v>
      </c>
      <c r="D40" s="78">
        <f aca="true" t="shared" si="10" ref="D40:D65">SUM(L40,Q40,V40,AA40)</f>
        <v>55590591.720000006</v>
      </c>
      <c r="E40" s="78">
        <f aca="true" t="shared" si="11" ref="E40:E65">SUM(M40,R40,W40,AB40)</f>
        <v>29932174.689999998</v>
      </c>
      <c r="F40" s="162">
        <f t="shared" si="3"/>
        <v>176307501.18</v>
      </c>
      <c r="H40" s="77">
        <v>47342268.41</v>
      </c>
      <c r="I40" s="79">
        <f t="shared" si="4"/>
        <v>8248323.31000001</v>
      </c>
      <c r="K40" s="77">
        <v>-494018.87</v>
      </c>
      <c r="L40" s="78">
        <v>-223265.02000000002</v>
      </c>
      <c r="M40" s="78">
        <v>-120184.67000000001</v>
      </c>
      <c r="N40" s="162">
        <f t="shared" si="5"/>
        <v>-837468.56</v>
      </c>
      <c r="P40" s="77">
        <v>14391343</v>
      </c>
      <c r="Q40" s="163">
        <v>8310801</v>
      </c>
      <c r="R40" s="163">
        <v>4474675</v>
      </c>
      <c r="S40" s="162">
        <f t="shared" si="6"/>
        <v>27176819</v>
      </c>
      <c r="U40" s="77">
        <v>64228596</v>
      </c>
      <c r="V40" s="163">
        <v>41748586</v>
      </c>
      <c r="W40" s="163">
        <v>22480008</v>
      </c>
      <c r="X40" s="162">
        <f t="shared" si="7"/>
        <v>128457190</v>
      </c>
      <c r="Z40" s="77">
        <v>12658814.64</v>
      </c>
      <c r="AA40" s="78">
        <v>5754469.74</v>
      </c>
      <c r="AB40" s="78">
        <v>3097676.36</v>
      </c>
      <c r="AC40" s="162">
        <f t="shared" si="8"/>
        <v>21510960.740000002</v>
      </c>
    </row>
    <row r="41" spans="1:29" ht="13.5">
      <c r="A41" s="88" t="s">
        <v>34</v>
      </c>
      <c r="C41" s="77">
        <f t="shared" si="9"/>
        <v>149996862.12</v>
      </c>
      <c r="D41" s="78">
        <f t="shared" si="10"/>
        <v>93058782.52000001</v>
      </c>
      <c r="E41" s="78">
        <f t="shared" si="11"/>
        <v>50106988.96</v>
      </c>
      <c r="F41" s="162">
        <f t="shared" si="3"/>
        <v>293162633.6</v>
      </c>
      <c r="H41" s="77">
        <v>88041960.65</v>
      </c>
      <c r="I41" s="79">
        <f t="shared" si="4"/>
        <v>5016821.870000005</v>
      </c>
      <c r="K41" s="77">
        <v>-547486.8999999999</v>
      </c>
      <c r="L41" s="78">
        <v>-256956.55000000002</v>
      </c>
      <c r="M41" s="78">
        <v>-138325.86</v>
      </c>
      <c r="N41" s="162">
        <f t="shared" si="5"/>
        <v>-942769.3099999999</v>
      </c>
      <c r="P41" s="77">
        <v>26848794</v>
      </c>
      <c r="Q41" s="163">
        <v>15523273</v>
      </c>
      <c r="R41" s="163">
        <v>8357996</v>
      </c>
      <c r="S41" s="162">
        <f t="shared" si="6"/>
        <v>50730063</v>
      </c>
      <c r="U41" s="77">
        <v>110374896</v>
      </c>
      <c r="V41" s="163">
        <v>71743680</v>
      </c>
      <c r="W41" s="163">
        <v>38631213</v>
      </c>
      <c r="X41" s="162">
        <f t="shared" si="7"/>
        <v>220749789</v>
      </c>
      <c r="Z41" s="77">
        <v>13320659.02</v>
      </c>
      <c r="AA41" s="78">
        <v>6048786.07</v>
      </c>
      <c r="AB41" s="78">
        <v>3256105.82</v>
      </c>
      <c r="AC41" s="162">
        <f t="shared" si="8"/>
        <v>22625550.91</v>
      </c>
    </row>
    <row r="42" spans="1:29" ht="13.5">
      <c r="A42" s="88" t="s">
        <v>35</v>
      </c>
      <c r="C42" s="77">
        <f t="shared" si="9"/>
        <v>2610462.3</v>
      </c>
      <c r="D42" s="78">
        <f t="shared" si="10"/>
        <v>1611496.82</v>
      </c>
      <c r="E42" s="78">
        <f t="shared" si="11"/>
        <v>867693.5900000001</v>
      </c>
      <c r="F42" s="162">
        <f t="shared" si="3"/>
        <v>5089652.71</v>
      </c>
      <c r="H42" s="77">
        <v>1458581.44</v>
      </c>
      <c r="I42" s="79">
        <f t="shared" si="4"/>
        <v>152915.38000000012</v>
      </c>
      <c r="K42" s="77">
        <v>-23031.2</v>
      </c>
      <c r="L42" s="78">
        <v>-11725.539999999999</v>
      </c>
      <c r="M42" s="78">
        <v>-6312.6</v>
      </c>
      <c r="N42" s="162">
        <f t="shared" si="5"/>
        <v>-41069.34</v>
      </c>
      <c r="P42" s="77">
        <v>468939</v>
      </c>
      <c r="Q42" s="163">
        <v>270927</v>
      </c>
      <c r="R42" s="163">
        <v>145871</v>
      </c>
      <c r="S42" s="162">
        <f t="shared" si="6"/>
        <v>885737</v>
      </c>
      <c r="U42" s="77">
        <v>1883132</v>
      </c>
      <c r="V42" s="163">
        <v>1224036</v>
      </c>
      <c r="W42" s="163">
        <v>659092</v>
      </c>
      <c r="X42" s="162">
        <f t="shared" si="7"/>
        <v>3766260</v>
      </c>
      <c r="Z42" s="77">
        <v>281422.5</v>
      </c>
      <c r="AA42" s="78">
        <v>128259.36</v>
      </c>
      <c r="AB42" s="78">
        <v>69043.19</v>
      </c>
      <c r="AC42" s="162">
        <f t="shared" si="8"/>
        <v>478725.05</v>
      </c>
    </row>
    <row r="43" spans="1:29" ht="13.5">
      <c r="A43" s="88" t="s">
        <v>36</v>
      </c>
      <c r="C43" s="77">
        <f t="shared" si="9"/>
        <v>107846729.57000001</v>
      </c>
      <c r="D43" s="78">
        <f t="shared" si="10"/>
        <v>66157790.58</v>
      </c>
      <c r="E43" s="78">
        <f t="shared" si="11"/>
        <v>35622016.87</v>
      </c>
      <c r="F43" s="162">
        <f t="shared" si="3"/>
        <v>209626537.02</v>
      </c>
      <c r="H43" s="77">
        <v>59628602.58</v>
      </c>
      <c r="I43" s="79">
        <f t="shared" si="4"/>
        <v>6529188</v>
      </c>
      <c r="K43" s="77">
        <v>-622881.99</v>
      </c>
      <c r="L43" s="78">
        <v>-276138.5</v>
      </c>
      <c r="M43" s="78">
        <v>-148643.93</v>
      </c>
      <c r="N43" s="162">
        <f t="shared" si="5"/>
        <v>-1047664.4199999999</v>
      </c>
      <c r="P43" s="77">
        <v>17551146</v>
      </c>
      <c r="Q43" s="163">
        <v>10136438</v>
      </c>
      <c r="R43" s="163">
        <v>5457628</v>
      </c>
      <c r="S43" s="162">
        <f t="shared" si="6"/>
        <v>33145212</v>
      </c>
      <c r="U43" s="77">
        <v>76549831</v>
      </c>
      <c r="V43" s="163">
        <v>49757387</v>
      </c>
      <c r="W43" s="163">
        <v>26792439</v>
      </c>
      <c r="X43" s="162">
        <f t="shared" si="7"/>
        <v>153099657</v>
      </c>
      <c r="Z43" s="77">
        <v>14368634.56</v>
      </c>
      <c r="AA43" s="78">
        <v>6540104.08</v>
      </c>
      <c r="AB43" s="78">
        <v>3520593.8</v>
      </c>
      <c r="AC43" s="162">
        <f t="shared" si="8"/>
        <v>24429332.44</v>
      </c>
    </row>
    <row r="44" spans="1:29" ht="13.5">
      <c r="A44" s="88" t="s">
        <v>37</v>
      </c>
      <c r="C44" s="77">
        <f t="shared" si="9"/>
        <v>122750733.47</v>
      </c>
      <c r="D44" s="78">
        <f t="shared" si="10"/>
        <v>75509943.55000001</v>
      </c>
      <c r="E44" s="78">
        <f t="shared" si="11"/>
        <v>40657670.82</v>
      </c>
      <c r="F44" s="162">
        <f t="shared" si="3"/>
        <v>238918347.84</v>
      </c>
      <c r="H44" s="77">
        <v>71750920.19</v>
      </c>
      <c r="I44" s="79">
        <f t="shared" si="4"/>
        <v>3759023.3600000143</v>
      </c>
      <c r="K44" s="77">
        <v>-1195033.6099999999</v>
      </c>
      <c r="L44" s="78">
        <v>-548031.0700000001</v>
      </c>
      <c r="M44" s="78">
        <v>-295011.89</v>
      </c>
      <c r="N44" s="162">
        <f t="shared" si="5"/>
        <v>-2038076.5699999998</v>
      </c>
      <c r="P44" s="77">
        <v>19051820</v>
      </c>
      <c r="Q44" s="163">
        <v>11007338</v>
      </c>
      <c r="R44" s="163">
        <v>5926536</v>
      </c>
      <c r="S44" s="162">
        <f t="shared" si="6"/>
        <v>35985694</v>
      </c>
      <c r="U44" s="77">
        <v>88779849</v>
      </c>
      <c r="V44" s="163">
        <v>57706900</v>
      </c>
      <c r="W44" s="163">
        <v>31072946</v>
      </c>
      <c r="X44" s="162">
        <f t="shared" si="7"/>
        <v>177559695</v>
      </c>
      <c r="Z44" s="77">
        <v>16114098.079999998</v>
      </c>
      <c r="AA44" s="78">
        <v>7343736.619999999</v>
      </c>
      <c r="AB44" s="78">
        <v>3953200.71</v>
      </c>
      <c r="AC44" s="162">
        <f t="shared" si="8"/>
        <v>27411035.409999996</v>
      </c>
    </row>
    <row r="45" spans="1:29" ht="13.5">
      <c r="A45" s="88" t="s">
        <v>38</v>
      </c>
      <c r="C45" s="77">
        <f t="shared" si="9"/>
        <v>129271765.84</v>
      </c>
      <c r="D45" s="78">
        <f t="shared" si="10"/>
        <v>81447641.05</v>
      </c>
      <c r="E45" s="78">
        <f t="shared" si="11"/>
        <v>43855501.55</v>
      </c>
      <c r="F45" s="162">
        <f t="shared" si="3"/>
        <v>254574908.44</v>
      </c>
      <c r="H45" s="77">
        <v>74535201.46</v>
      </c>
      <c r="I45" s="79">
        <f t="shared" si="4"/>
        <v>6912439.590000004</v>
      </c>
      <c r="K45" s="77">
        <v>-929034.67</v>
      </c>
      <c r="L45" s="78">
        <v>-422952.98</v>
      </c>
      <c r="M45" s="78">
        <v>-227679.24</v>
      </c>
      <c r="N45" s="162">
        <f t="shared" si="5"/>
        <v>-1579666.89</v>
      </c>
      <c r="P45" s="77">
        <v>27038911</v>
      </c>
      <c r="Q45" s="163">
        <v>15628555</v>
      </c>
      <c r="R45" s="163">
        <v>8414680</v>
      </c>
      <c r="S45" s="162">
        <f t="shared" si="6"/>
        <v>51082146</v>
      </c>
      <c r="U45" s="77">
        <v>98966155</v>
      </c>
      <c r="V45" s="163">
        <v>64327998</v>
      </c>
      <c r="W45" s="163">
        <v>34638154</v>
      </c>
      <c r="X45" s="162">
        <f t="shared" si="7"/>
        <v>197932307</v>
      </c>
      <c r="Z45" s="77">
        <v>4195734.51</v>
      </c>
      <c r="AA45" s="78">
        <v>1914041.03</v>
      </c>
      <c r="AB45" s="78">
        <v>1030346.79</v>
      </c>
      <c r="AC45" s="162">
        <f t="shared" si="8"/>
        <v>7140122.33</v>
      </c>
    </row>
    <row r="46" spans="1:29" ht="13.5">
      <c r="A46" s="88" t="s">
        <v>39</v>
      </c>
      <c r="C46" s="77">
        <f t="shared" si="9"/>
        <v>32965241.35</v>
      </c>
      <c r="D46" s="78">
        <f t="shared" si="10"/>
        <v>20365191.27</v>
      </c>
      <c r="E46" s="78">
        <f t="shared" si="11"/>
        <v>10965493.040000001</v>
      </c>
      <c r="F46" s="162">
        <f t="shared" si="3"/>
        <v>64295925.660000004</v>
      </c>
      <c r="H46" s="77">
        <v>20472541.889999997</v>
      </c>
      <c r="I46" s="79">
        <f t="shared" si="4"/>
        <v>-107350.61999999732</v>
      </c>
      <c r="K46" s="77">
        <v>-257618.11000000002</v>
      </c>
      <c r="L46" s="78">
        <v>-118881.06000000001</v>
      </c>
      <c r="M46" s="78">
        <v>-63995.51</v>
      </c>
      <c r="N46" s="162">
        <f t="shared" si="5"/>
        <v>-440494.68000000005</v>
      </c>
      <c r="P46" s="77">
        <v>5581399</v>
      </c>
      <c r="Q46" s="163">
        <v>3238528</v>
      </c>
      <c r="R46" s="163">
        <v>1743684</v>
      </c>
      <c r="S46" s="162">
        <f t="shared" si="6"/>
        <v>10563611</v>
      </c>
      <c r="U46" s="77">
        <v>23885420</v>
      </c>
      <c r="V46" s="163">
        <v>15525521</v>
      </c>
      <c r="W46" s="163">
        <v>8359896</v>
      </c>
      <c r="X46" s="162">
        <f t="shared" si="7"/>
        <v>47770837</v>
      </c>
      <c r="Z46" s="77">
        <v>3756040.46</v>
      </c>
      <c r="AA46" s="78">
        <v>1720023.3299999998</v>
      </c>
      <c r="AB46" s="78">
        <v>925908.55</v>
      </c>
      <c r="AC46" s="162">
        <f t="shared" si="8"/>
        <v>6401972.34</v>
      </c>
    </row>
    <row r="47" spans="1:29" ht="13.5">
      <c r="A47" s="88" t="s">
        <v>40</v>
      </c>
      <c r="C47" s="77">
        <f t="shared" si="9"/>
        <v>10304042.219999999</v>
      </c>
      <c r="D47" s="78">
        <f t="shared" si="10"/>
        <v>6205519.79</v>
      </c>
      <c r="E47" s="78">
        <f t="shared" si="11"/>
        <v>3341258.25</v>
      </c>
      <c r="F47" s="162">
        <f t="shared" si="3"/>
        <v>19850820.259999998</v>
      </c>
      <c r="H47" s="77">
        <v>5825943.109999999</v>
      </c>
      <c r="I47" s="79">
        <f t="shared" si="4"/>
        <v>379576.68000000063</v>
      </c>
      <c r="K47" s="77">
        <v>-67966.92</v>
      </c>
      <c r="L47" s="78">
        <v>-32178.749999999996</v>
      </c>
      <c r="M47" s="78">
        <v>-17322.739999999998</v>
      </c>
      <c r="N47" s="162">
        <f t="shared" si="5"/>
        <v>-117468.41</v>
      </c>
      <c r="P47" s="77">
        <v>1571350</v>
      </c>
      <c r="Q47" s="163">
        <v>912314</v>
      </c>
      <c r="R47" s="163">
        <v>491206</v>
      </c>
      <c r="S47" s="162">
        <f t="shared" si="6"/>
        <v>2974870</v>
      </c>
      <c r="U47" s="77">
        <v>6767988</v>
      </c>
      <c r="V47" s="163">
        <v>4399188</v>
      </c>
      <c r="W47" s="163">
        <v>2368795</v>
      </c>
      <c r="X47" s="162">
        <f t="shared" si="7"/>
        <v>13535971</v>
      </c>
      <c r="Z47" s="77">
        <v>2032671.1399999997</v>
      </c>
      <c r="AA47" s="78">
        <v>926196.5399999999</v>
      </c>
      <c r="AB47" s="78">
        <v>498579.99</v>
      </c>
      <c r="AC47" s="162">
        <f t="shared" si="8"/>
        <v>3457447.67</v>
      </c>
    </row>
    <row r="48" spans="1:29" ht="13.5">
      <c r="A48" s="88" t="s">
        <v>41</v>
      </c>
      <c r="C48" s="77">
        <f t="shared" si="9"/>
        <v>24522676.27</v>
      </c>
      <c r="D48" s="78">
        <f t="shared" si="10"/>
        <v>15247634.77</v>
      </c>
      <c r="E48" s="78">
        <f t="shared" si="11"/>
        <v>8210017.24</v>
      </c>
      <c r="F48" s="162">
        <f t="shared" si="3"/>
        <v>47980328.28</v>
      </c>
      <c r="H48" s="77">
        <v>13919349.34</v>
      </c>
      <c r="I48" s="79">
        <f t="shared" si="4"/>
        <v>1328285.4299999997</v>
      </c>
      <c r="K48" s="77">
        <v>-223922.93</v>
      </c>
      <c r="L48" s="78">
        <v>-104253.06999999999</v>
      </c>
      <c r="M48" s="78">
        <v>-56121.520000000004</v>
      </c>
      <c r="N48" s="162">
        <f t="shared" si="5"/>
        <v>-384297.52</v>
      </c>
      <c r="P48" s="77">
        <v>4729333</v>
      </c>
      <c r="Q48" s="163">
        <v>2743960</v>
      </c>
      <c r="R48" s="163">
        <v>1477399</v>
      </c>
      <c r="S48" s="162">
        <f t="shared" si="6"/>
        <v>8950692</v>
      </c>
      <c r="U48" s="77">
        <v>17972074</v>
      </c>
      <c r="V48" s="163">
        <v>11681847</v>
      </c>
      <c r="W48" s="163">
        <v>6290225</v>
      </c>
      <c r="X48" s="162">
        <f t="shared" si="7"/>
        <v>35944146</v>
      </c>
      <c r="Z48" s="77">
        <v>2045192.2000000002</v>
      </c>
      <c r="AA48" s="78">
        <v>926080.84</v>
      </c>
      <c r="AB48" s="78">
        <v>498514.76</v>
      </c>
      <c r="AC48" s="162">
        <f t="shared" si="8"/>
        <v>3469787.8</v>
      </c>
    </row>
    <row r="49" spans="1:29" ht="13.5">
      <c r="A49" s="88" t="s">
        <v>42</v>
      </c>
      <c r="C49" s="77">
        <f t="shared" si="9"/>
        <v>14761547.260000002</v>
      </c>
      <c r="D49" s="78">
        <f t="shared" si="10"/>
        <v>9078202.58</v>
      </c>
      <c r="E49" s="78">
        <f t="shared" si="11"/>
        <v>4888078.28</v>
      </c>
      <c r="F49" s="162">
        <f t="shared" si="3"/>
        <v>28727828.120000005</v>
      </c>
      <c r="H49" s="77">
        <v>8173984.2700000005</v>
      </c>
      <c r="I49" s="79">
        <f t="shared" si="4"/>
        <v>904218.3099999996</v>
      </c>
      <c r="K49" s="77">
        <v>-163017.78</v>
      </c>
      <c r="L49" s="78">
        <v>-76667.32</v>
      </c>
      <c r="M49" s="78">
        <v>-41271.94</v>
      </c>
      <c r="N49" s="162">
        <f t="shared" si="5"/>
        <v>-280957.04000000004</v>
      </c>
      <c r="P49" s="77">
        <v>2451313</v>
      </c>
      <c r="Q49" s="163">
        <v>1415543</v>
      </c>
      <c r="R49" s="163">
        <v>762152</v>
      </c>
      <c r="S49" s="162">
        <f t="shared" si="6"/>
        <v>4629008</v>
      </c>
      <c r="U49" s="77">
        <v>10577023</v>
      </c>
      <c r="V49" s="163">
        <v>6875063</v>
      </c>
      <c r="W49" s="163">
        <v>3701957</v>
      </c>
      <c r="X49" s="162">
        <f t="shared" si="7"/>
        <v>21154043</v>
      </c>
      <c r="Z49" s="77">
        <v>1896229.04</v>
      </c>
      <c r="AA49" s="78">
        <v>864263.9</v>
      </c>
      <c r="AB49" s="78">
        <v>465241.22</v>
      </c>
      <c r="AC49" s="162">
        <f t="shared" si="8"/>
        <v>3225734.16</v>
      </c>
    </row>
    <row r="50" spans="1:29" ht="13.5">
      <c r="A50" s="88" t="s">
        <v>43</v>
      </c>
      <c r="C50" s="77">
        <f t="shared" si="9"/>
        <v>98533105.75</v>
      </c>
      <c r="D50" s="78">
        <f t="shared" si="10"/>
        <v>60918188.66</v>
      </c>
      <c r="E50" s="78">
        <f t="shared" si="11"/>
        <v>32800981.45</v>
      </c>
      <c r="F50" s="162">
        <f t="shared" si="3"/>
        <v>192252275.85999998</v>
      </c>
      <c r="H50" s="77">
        <v>54233743.17</v>
      </c>
      <c r="I50" s="79">
        <f t="shared" si="4"/>
        <v>6684445.489999995</v>
      </c>
      <c r="K50" s="77">
        <v>-770274.6799999999</v>
      </c>
      <c r="L50" s="78">
        <v>-357350.08999999997</v>
      </c>
      <c r="M50" s="78">
        <v>-192368.05</v>
      </c>
      <c r="N50" s="162">
        <f t="shared" si="5"/>
        <v>-1319992.82</v>
      </c>
      <c r="P50" s="77">
        <v>17536996</v>
      </c>
      <c r="Q50" s="163">
        <v>10125386</v>
      </c>
      <c r="R50" s="163">
        <v>5451676</v>
      </c>
      <c r="S50" s="162">
        <f t="shared" si="6"/>
        <v>33114058</v>
      </c>
      <c r="U50" s="77">
        <v>71422530</v>
      </c>
      <c r="V50" s="163">
        <v>46424644</v>
      </c>
      <c r="W50" s="163">
        <v>24997883</v>
      </c>
      <c r="X50" s="162">
        <f t="shared" si="7"/>
        <v>142845057</v>
      </c>
      <c r="Z50" s="77">
        <v>10343854.43</v>
      </c>
      <c r="AA50" s="78">
        <v>4725508.75</v>
      </c>
      <c r="AB50" s="78">
        <v>2543790.5</v>
      </c>
      <c r="AC50" s="162">
        <f t="shared" si="8"/>
        <v>17613153.68</v>
      </c>
    </row>
    <row r="51" spans="1:29" ht="13.5">
      <c r="A51" s="88" t="s">
        <v>44</v>
      </c>
      <c r="C51" s="77">
        <f t="shared" si="9"/>
        <v>14906089.649999999</v>
      </c>
      <c r="D51" s="78">
        <f t="shared" si="10"/>
        <v>9137738.65</v>
      </c>
      <c r="E51" s="78">
        <f t="shared" si="11"/>
        <v>4920127.47</v>
      </c>
      <c r="F51" s="162">
        <f t="shared" si="3"/>
        <v>28963955.769999996</v>
      </c>
      <c r="H51" s="77">
        <v>7781513.2</v>
      </c>
      <c r="I51" s="79">
        <f t="shared" si="4"/>
        <v>1356225.4500000002</v>
      </c>
      <c r="K51" s="77">
        <v>-181293.90000000002</v>
      </c>
      <c r="L51" s="78">
        <v>-80253.1</v>
      </c>
      <c r="M51" s="78">
        <v>-43199.78</v>
      </c>
      <c r="N51" s="162">
        <f t="shared" si="5"/>
        <v>-304746.78</v>
      </c>
      <c r="P51" s="77">
        <v>2478863</v>
      </c>
      <c r="Q51" s="163">
        <v>1429612</v>
      </c>
      <c r="R51" s="163">
        <v>769727</v>
      </c>
      <c r="S51" s="162">
        <f t="shared" si="6"/>
        <v>4678202</v>
      </c>
      <c r="U51" s="77">
        <v>10508692</v>
      </c>
      <c r="V51" s="163">
        <v>6830646</v>
      </c>
      <c r="W51" s="163">
        <v>3678043</v>
      </c>
      <c r="X51" s="162">
        <f t="shared" si="7"/>
        <v>21017381</v>
      </c>
      <c r="Z51" s="77">
        <v>2099828.55</v>
      </c>
      <c r="AA51" s="78">
        <v>957733.75</v>
      </c>
      <c r="AB51" s="78">
        <v>515557.25</v>
      </c>
      <c r="AC51" s="162">
        <f t="shared" si="8"/>
        <v>3573119.55</v>
      </c>
    </row>
    <row r="52" spans="1:29" ht="13.5">
      <c r="A52" s="88" t="s">
        <v>45</v>
      </c>
      <c r="C52" s="77">
        <f t="shared" si="9"/>
        <v>12394305.75</v>
      </c>
      <c r="D52" s="78">
        <f t="shared" si="10"/>
        <v>7550063.56</v>
      </c>
      <c r="E52" s="78">
        <f t="shared" si="11"/>
        <v>4065238.6500000004</v>
      </c>
      <c r="F52" s="162">
        <f t="shared" si="3"/>
        <v>24009607.96</v>
      </c>
      <c r="H52" s="77">
        <v>7056456.29</v>
      </c>
      <c r="I52" s="79">
        <f t="shared" si="4"/>
        <v>493607.26999999955</v>
      </c>
      <c r="K52" s="77">
        <v>-71373.69</v>
      </c>
      <c r="L52" s="78">
        <v>-32565.030000000002</v>
      </c>
      <c r="M52" s="78">
        <v>-17530.07</v>
      </c>
      <c r="N52" s="162">
        <f t="shared" si="5"/>
        <v>-121468.79000000001</v>
      </c>
      <c r="P52" s="77">
        <v>1996660</v>
      </c>
      <c r="Q52" s="163">
        <v>1152382</v>
      </c>
      <c r="R52" s="163">
        <v>620462</v>
      </c>
      <c r="S52" s="162">
        <f t="shared" si="6"/>
        <v>3769504</v>
      </c>
      <c r="U52" s="77">
        <v>8524715</v>
      </c>
      <c r="V52" s="163">
        <v>5541064</v>
      </c>
      <c r="W52" s="163">
        <v>2983650</v>
      </c>
      <c r="X52" s="162">
        <f t="shared" si="7"/>
        <v>17049429</v>
      </c>
      <c r="Z52" s="77">
        <v>1944304.44</v>
      </c>
      <c r="AA52" s="78">
        <v>889182.59</v>
      </c>
      <c r="AB52" s="78">
        <v>478656.72</v>
      </c>
      <c r="AC52" s="162">
        <f t="shared" si="8"/>
        <v>3312143.75</v>
      </c>
    </row>
    <row r="53" spans="1:29" ht="13.5">
      <c r="A53" s="88" t="s">
        <v>46</v>
      </c>
      <c r="C53" s="77">
        <f t="shared" si="9"/>
        <v>124632.01999999999</v>
      </c>
      <c r="D53" s="78">
        <f t="shared" si="10"/>
        <v>79341.72</v>
      </c>
      <c r="E53" s="78">
        <f t="shared" si="11"/>
        <v>42723.57</v>
      </c>
      <c r="F53" s="162">
        <f t="shared" si="3"/>
        <v>246697.31</v>
      </c>
      <c r="H53" s="77">
        <v>99481.27</v>
      </c>
      <c r="I53" s="79">
        <f t="shared" si="4"/>
        <v>-20139.550000000003</v>
      </c>
      <c r="K53" s="77">
        <v>-93.38</v>
      </c>
      <c r="L53" s="78">
        <v>-37.86999999999999</v>
      </c>
      <c r="M53" s="78">
        <v>-20.38000000000001</v>
      </c>
      <c r="N53" s="162">
        <f t="shared" si="5"/>
        <v>-151.63</v>
      </c>
      <c r="P53" s="77">
        <v>18703</v>
      </c>
      <c r="Q53" s="163">
        <v>10856</v>
      </c>
      <c r="R53" s="163">
        <v>5845</v>
      </c>
      <c r="S53" s="162">
        <f t="shared" si="6"/>
        <v>35404</v>
      </c>
      <c r="U53" s="77">
        <v>104155</v>
      </c>
      <c r="V53" s="163">
        <v>67697</v>
      </c>
      <c r="W53" s="163">
        <v>36454</v>
      </c>
      <c r="X53" s="162">
        <f t="shared" si="7"/>
        <v>208306</v>
      </c>
      <c r="Z53" s="77">
        <v>1867.3999999999999</v>
      </c>
      <c r="AA53" s="78">
        <v>826.59</v>
      </c>
      <c r="AB53" s="78">
        <v>444.95</v>
      </c>
      <c r="AC53" s="162">
        <f t="shared" si="8"/>
        <v>3138.9399999999996</v>
      </c>
    </row>
    <row r="54" spans="1:29" ht="13.5">
      <c r="A54" s="88" t="s">
        <v>47</v>
      </c>
      <c r="C54" s="77">
        <f t="shared" si="9"/>
        <v>1984302.8599999999</v>
      </c>
      <c r="D54" s="78">
        <f t="shared" si="10"/>
        <v>1215815.59</v>
      </c>
      <c r="E54" s="78">
        <f t="shared" si="11"/>
        <v>654642.12</v>
      </c>
      <c r="F54" s="162">
        <f t="shared" si="3"/>
        <v>3854760.5700000003</v>
      </c>
      <c r="H54" s="77">
        <v>1084964.3699999999</v>
      </c>
      <c r="I54" s="79">
        <f t="shared" si="4"/>
        <v>130851.2200000002</v>
      </c>
      <c r="K54" s="77">
        <v>-24564.49</v>
      </c>
      <c r="L54" s="78">
        <v>-11343</v>
      </c>
      <c r="M54" s="78">
        <v>-6106.129999999999</v>
      </c>
      <c r="N54" s="162">
        <f t="shared" si="5"/>
        <v>-42013.62</v>
      </c>
      <c r="P54" s="77">
        <v>288522</v>
      </c>
      <c r="Q54" s="163">
        <v>165948</v>
      </c>
      <c r="R54" s="163">
        <v>89348</v>
      </c>
      <c r="S54" s="162">
        <f t="shared" si="6"/>
        <v>543818</v>
      </c>
      <c r="U54" s="77">
        <v>1432222</v>
      </c>
      <c r="V54" s="163">
        <v>930942</v>
      </c>
      <c r="W54" s="163">
        <v>501276</v>
      </c>
      <c r="X54" s="162">
        <f t="shared" si="7"/>
        <v>2864440</v>
      </c>
      <c r="Z54" s="77">
        <v>288123.35</v>
      </c>
      <c r="AA54" s="78">
        <v>130268.59</v>
      </c>
      <c r="AB54" s="78">
        <v>70124.25</v>
      </c>
      <c r="AC54" s="162">
        <f t="shared" si="8"/>
        <v>488516.18999999994</v>
      </c>
    </row>
    <row r="55" spans="1:29" ht="13.5">
      <c r="A55" s="88" t="s">
        <v>48</v>
      </c>
      <c r="C55" s="77">
        <f t="shared" si="9"/>
        <v>22868169.07</v>
      </c>
      <c r="D55" s="78">
        <f t="shared" si="10"/>
        <v>14104791.19</v>
      </c>
      <c r="E55" s="78">
        <f t="shared" si="11"/>
        <v>7594616.12</v>
      </c>
      <c r="F55" s="162">
        <f t="shared" si="3"/>
        <v>44567576.379999995</v>
      </c>
      <c r="H55" s="77">
        <v>12752547.53</v>
      </c>
      <c r="I55" s="79">
        <f t="shared" si="4"/>
        <v>1352243.6600000001</v>
      </c>
      <c r="K55" s="77">
        <v>-194916.32</v>
      </c>
      <c r="L55" s="78">
        <v>-87148.90000000001</v>
      </c>
      <c r="M55" s="78">
        <v>-46912.2</v>
      </c>
      <c r="N55" s="162">
        <f t="shared" si="5"/>
        <v>-328977.42000000004</v>
      </c>
      <c r="P55" s="77">
        <v>4005411</v>
      </c>
      <c r="Q55" s="163">
        <v>2314998</v>
      </c>
      <c r="R55" s="163">
        <v>1246434</v>
      </c>
      <c r="S55" s="162">
        <f t="shared" si="6"/>
        <v>7566843</v>
      </c>
      <c r="U55" s="77">
        <v>16423833</v>
      </c>
      <c r="V55" s="163">
        <v>10675488</v>
      </c>
      <c r="W55" s="163">
        <v>5748340</v>
      </c>
      <c r="X55" s="162">
        <f t="shared" si="7"/>
        <v>32847661</v>
      </c>
      <c r="Z55" s="77">
        <v>2633841.3899999997</v>
      </c>
      <c r="AA55" s="78">
        <v>1201454.0899999999</v>
      </c>
      <c r="AB55" s="78">
        <v>646754.3200000001</v>
      </c>
      <c r="AC55" s="162">
        <f t="shared" si="8"/>
        <v>4482049.8</v>
      </c>
    </row>
    <row r="56" spans="1:29" ht="13.5">
      <c r="A56" s="88" t="s">
        <v>49</v>
      </c>
      <c r="C56" s="77">
        <f t="shared" si="9"/>
        <v>34613140.68</v>
      </c>
      <c r="D56" s="78">
        <f t="shared" si="10"/>
        <v>21365772.14</v>
      </c>
      <c r="E56" s="78">
        <f t="shared" si="11"/>
        <v>11504243.61</v>
      </c>
      <c r="F56" s="162">
        <f t="shared" si="3"/>
        <v>67483156.43</v>
      </c>
      <c r="H56" s="77">
        <v>18516069.29</v>
      </c>
      <c r="I56" s="79">
        <f t="shared" si="4"/>
        <v>2849702.8500000015</v>
      </c>
      <c r="K56" s="77">
        <v>-293228.92000000004</v>
      </c>
      <c r="L56" s="78">
        <v>-131013.09</v>
      </c>
      <c r="M56" s="78">
        <v>-70524.22</v>
      </c>
      <c r="N56" s="162">
        <f t="shared" si="5"/>
        <v>-494766.23</v>
      </c>
      <c r="P56" s="77">
        <v>6356743</v>
      </c>
      <c r="Q56" s="163">
        <v>3665754</v>
      </c>
      <c r="R56" s="163">
        <v>1973702</v>
      </c>
      <c r="S56" s="162">
        <f t="shared" si="6"/>
        <v>11996199</v>
      </c>
      <c r="U56" s="77">
        <v>24852429</v>
      </c>
      <c r="V56" s="163">
        <v>16154075</v>
      </c>
      <c r="W56" s="163">
        <v>8698349</v>
      </c>
      <c r="X56" s="162">
        <f t="shared" si="7"/>
        <v>49704853</v>
      </c>
      <c r="Z56" s="77">
        <v>3697197.6000000006</v>
      </c>
      <c r="AA56" s="78">
        <v>1676956.23</v>
      </c>
      <c r="AB56" s="78">
        <v>902716.83</v>
      </c>
      <c r="AC56" s="162">
        <f t="shared" si="8"/>
        <v>6276870.66</v>
      </c>
    </row>
    <row r="57" spans="1:29" ht="13.5">
      <c r="A57" s="88" t="s">
        <v>50</v>
      </c>
      <c r="C57" s="77">
        <f t="shared" si="9"/>
        <v>26095665.589999996</v>
      </c>
      <c r="D57" s="78">
        <f t="shared" si="10"/>
        <v>16188047.68</v>
      </c>
      <c r="E57" s="78">
        <f t="shared" si="11"/>
        <v>8716365.23</v>
      </c>
      <c r="F57" s="162">
        <f t="shared" si="3"/>
        <v>51000078.5</v>
      </c>
      <c r="H57" s="77">
        <v>14805920.77</v>
      </c>
      <c r="I57" s="79">
        <f t="shared" si="4"/>
        <v>1382126.9100000001</v>
      </c>
      <c r="K57" s="77">
        <v>-166123.91999999998</v>
      </c>
      <c r="L57" s="78">
        <v>-75050.26000000001</v>
      </c>
      <c r="M57" s="78">
        <v>-40399.909999999996</v>
      </c>
      <c r="N57" s="162">
        <f t="shared" si="5"/>
        <v>-281574.08999999997</v>
      </c>
      <c r="P57" s="77">
        <v>4483335</v>
      </c>
      <c r="Q57" s="163">
        <v>2586135</v>
      </c>
      <c r="R57" s="163">
        <v>1392417</v>
      </c>
      <c r="S57" s="162">
        <f t="shared" si="6"/>
        <v>8461887</v>
      </c>
      <c r="U57" s="77">
        <v>19316891</v>
      </c>
      <c r="V57" s="163">
        <v>12555976</v>
      </c>
      <c r="W57" s="163">
        <v>6760911</v>
      </c>
      <c r="X57" s="162">
        <f t="shared" si="7"/>
        <v>38633778</v>
      </c>
      <c r="Z57" s="77">
        <v>2461563.51</v>
      </c>
      <c r="AA57" s="78">
        <v>1120986.94</v>
      </c>
      <c r="AB57" s="78">
        <v>603437.14</v>
      </c>
      <c r="AC57" s="162">
        <f t="shared" si="8"/>
        <v>4185987.59</v>
      </c>
    </row>
    <row r="58" spans="1:29" ht="13.5">
      <c r="A58" s="88" t="s">
        <v>51</v>
      </c>
      <c r="C58" s="77">
        <f t="shared" si="9"/>
        <v>4171319.2600000002</v>
      </c>
      <c r="D58" s="78">
        <f t="shared" si="10"/>
        <v>2529664.6</v>
      </c>
      <c r="E58" s="78">
        <f t="shared" si="11"/>
        <v>1362064.46</v>
      </c>
      <c r="F58" s="162">
        <f t="shared" si="3"/>
        <v>8063048.32</v>
      </c>
      <c r="H58" s="77">
        <v>2284338.36</v>
      </c>
      <c r="I58" s="79">
        <f t="shared" si="4"/>
        <v>245326.24000000022</v>
      </c>
      <c r="K58" s="77">
        <v>-10481.05</v>
      </c>
      <c r="L58" s="78">
        <v>-4561.32</v>
      </c>
      <c r="M58" s="78">
        <v>-2455.29</v>
      </c>
      <c r="N58" s="162">
        <f t="shared" si="5"/>
        <v>-17497.66</v>
      </c>
      <c r="P58" s="77">
        <v>631154</v>
      </c>
      <c r="Q58" s="163">
        <v>362916</v>
      </c>
      <c r="R58" s="163">
        <v>195400</v>
      </c>
      <c r="S58" s="162">
        <f t="shared" si="6"/>
        <v>1189470</v>
      </c>
      <c r="U58" s="77">
        <v>2835638</v>
      </c>
      <c r="V58" s="163">
        <v>1843161</v>
      </c>
      <c r="W58" s="163">
        <v>992473</v>
      </c>
      <c r="X58" s="162">
        <f t="shared" si="7"/>
        <v>5671272</v>
      </c>
      <c r="Z58" s="77">
        <v>715008.3099999999</v>
      </c>
      <c r="AA58" s="78">
        <v>328148.92</v>
      </c>
      <c r="AB58" s="78">
        <v>176646.75</v>
      </c>
      <c r="AC58" s="162">
        <f t="shared" si="8"/>
        <v>1219803.98</v>
      </c>
    </row>
    <row r="59" spans="1:29" ht="13.5">
      <c r="A59" s="88" t="s">
        <v>52</v>
      </c>
      <c r="C59" s="77">
        <f t="shared" si="9"/>
        <v>4303608.82</v>
      </c>
      <c r="D59" s="78">
        <f t="shared" si="10"/>
        <v>2638092.5</v>
      </c>
      <c r="E59" s="78">
        <f t="shared" si="11"/>
        <v>1420455.81</v>
      </c>
      <c r="F59" s="162">
        <f t="shared" si="3"/>
        <v>8362157.130000001</v>
      </c>
      <c r="H59" s="77">
        <v>2498630.85</v>
      </c>
      <c r="I59" s="79">
        <f t="shared" si="4"/>
        <v>139461.6499999999</v>
      </c>
      <c r="K59" s="77">
        <v>-29639.32</v>
      </c>
      <c r="L59" s="78">
        <v>-13762.2</v>
      </c>
      <c r="M59" s="78">
        <v>-7408.45</v>
      </c>
      <c r="N59" s="162">
        <f t="shared" si="5"/>
        <v>-50809.97</v>
      </c>
      <c r="P59" s="77">
        <v>706109</v>
      </c>
      <c r="Q59" s="163">
        <v>409710</v>
      </c>
      <c r="R59" s="163">
        <v>220596</v>
      </c>
      <c r="S59" s="162">
        <f t="shared" si="6"/>
        <v>1336415</v>
      </c>
      <c r="U59" s="77">
        <v>3032988</v>
      </c>
      <c r="V59" s="163">
        <v>1971441</v>
      </c>
      <c r="W59" s="163">
        <v>1061546</v>
      </c>
      <c r="X59" s="162">
        <f t="shared" si="7"/>
        <v>6065975</v>
      </c>
      <c r="Z59" s="77">
        <v>594151.1399999999</v>
      </c>
      <c r="AA59" s="78">
        <v>270703.7</v>
      </c>
      <c r="AB59" s="78">
        <v>145722.26</v>
      </c>
      <c r="AC59" s="162">
        <f t="shared" si="8"/>
        <v>1010577.0999999999</v>
      </c>
    </row>
    <row r="60" spans="1:29" ht="13.5">
      <c r="A60" s="88" t="s">
        <v>53</v>
      </c>
      <c r="C60" s="77">
        <f t="shared" si="9"/>
        <v>580145.88</v>
      </c>
      <c r="D60" s="78">
        <f t="shared" si="10"/>
        <v>360773.02</v>
      </c>
      <c r="E60" s="78">
        <f t="shared" si="11"/>
        <v>194255.97999999998</v>
      </c>
      <c r="F60" s="162">
        <f t="shared" si="3"/>
        <v>1135174.88</v>
      </c>
      <c r="H60" s="77">
        <v>372928.47</v>
      </c>
      <c r="I60" s="79">
        <f t="shared" si="4"/>
        <v>-12155.449999999953</v>
      </c>
      <c r="K60" s="77">
        <v>-12334.81</v>
      </c>
      <c r="L60" s="78">
        <v>-5287.51</v>
      </c>
      <c r="M60" s="78">
        <v>-2846.14</v>
      </c>
      <c r="N60" s="162">
        <f t="shared" si="5"/>
        <v>-20468.46</v>
      </c>
      <c r="P60" s="77">
        <v>100526</v>
      </c>
      <c r="Q60" s="163">
        <v>57951</v>
      </c>
      <c r="R60" s="163">
        <v>31201</v>
      </c>
      <c r="S60" s="162">
        <f t="shared" si="6"/>
        <v>189678</v>
      </c>
      <c r="U60" s="77">
        <v>431499</v>
      </c>
      <c r="V60" s="163">
        <v>280471</v>
      </c>
      <c r="W60" s="163">
        <v>151023</v>
      </c>
      <c r="X60" s="162">
        <f t="shared" si="7"/>
        <v>862993</v>
      </c>
      <c r="Z60" s="77">
        <v>60455.69</v>
      </c>
      <c r="AA60" s="78">
        <v>27638.530000000002</v>
      </c>
      <c r="AB60" s="78">
        <v>14878.12</v>
      </c>
      <c r="AC60" s="162">
        <f t="shared" si="8"/>
        <v>102972.34</v>
      </c>
    </row>
    <row r="61" spans="1:29" ht="13.5">
      <c r="A61" s="88" t="s">
        <v>54</v>
      </c>
      <c r="C61" s="77">
        <f t="shared" si="9"/>
        <v>11045147.33</v>
      </c>
      <c r="D61" s="78">
        <f t="shared" si="10"/>
        <v>6842376.39</v>
      </c>
      <c r="E61" s="78">
        <f t="shared" si="11"/>
        <v>3684234.2</v>
      </c>
      <c r="F61" s="162">
        <f t="shared" si="3"/>
        <v>21571757.919999998</v>
      </c>
      <c r="H61" s="77">
        <v>5953387.05</v>
      </c>
      <c r="I61" s="79">
        <f t="shared" si="4"/>
        <v>888989.3399999999</v>
      </c>
      <c r="K61" s="77">
        <v>-17460.18</v>
      </c>
      <c r="L61" s="78">
        <v>-7738.82</v>
      </c>
      <c r="M61" s="78">
        <v>-4165.77</v>
      </c>
      <c r="N61" s="162">
        <f t="shared" si="5"/>
        <v>-29364.77</v>
      </c>
      <c r="P61" s="77">
        <v>1556910</v>
      </c>
      <c r="Q61" s="163">
        <v>899916</v>
      </c>
      <c r="R61" s="163">
        <v>484529</v>
      </c>
      <c r="S61" s="162">
        <f t="shared" si="6"/>
        <v>2941355</v>
      </c>
      <c r="U61" s="77">
        <v>8322292</v>
      </c>
      <c r="V61" s="163">
        <v>5409489</v>
      </c>
      <c r="W61" s="163">
        <v>2912801</v>
      </c>
      <c r="X61" s="162">
        <f t="shared" si="7"/>
        <v>16644582</v>
      </c>
      <c r="Z61" s="77">
        <v>1183405.5099999998</v>
      </c>
      <c r="AA61" s="78">
        <v>540710.21</v>
      </c>
      <c r="AB61" s="78">
        <v>291069.97</v>
      </c>
      <c r="AC61" s="162">
        <f t="shared" si="8"/>
        <v>2015185.6899999997</v>
      </c>
    </row>
    <row r="62" spans="1:29" ht="13.5">
      <c r="A62" s="88" t="s">
        <v>55</v>
      </c>
      <c r="C62" s="77">
        <f t="shared" si="9"/>
        <v>828623</v>
      </c>
      <c r="D62" s="78">
        <f t="shared" si="10"/>
        <v>507091.69999999995</v>
      </c>
      <c r="E62" s="78">
        <f t="shared" si="11"/>
        <v>273037.4</v>
      </c>
      <c r="F62" s="162">
        <f t="shared" si="3"/>
        <v>1608752.1</v>
      </c>
      <c r="H62" s="77">
        <v>443922.8</v>
      </c>
      <c r="I62" s="79">
        <f t="shared" si="4"/>
        <v>63168.899999999965</v>
      </c>
      <c r="K62" s="77">
        <v>261.53</v>
      </c>
      <c r="L62" s="78">
        <v>45.33999999999999</v>
      </c>
      <c r="M62" s="78">
        <v>24.380000000000017</v>
      </c>
      <c r="N62" s="162">
        <f t="shared" si="5"/>
        <v>331.24999999999994</v>
      </c>
      <c r="P62" s="77">
        <v>107677</v>
      </c>
      <c r="Q62" s="163">
        <v>61457</v>
      </c>
      <c r="R62" s="163">
        <v>33089</v>
      </c>
      <c r="S62" s="162">
        <f t="shared" si="6"/>
        <v>202223</v>
      </c>
      <c r="U62" s="77">
        <v>607162</v>
      </c>
      <c r="V62" s="163">
        <v>394655</v>
      </c>
      <c r="W62" s="163">
        <v>212506</v>
      </c>
      <c r="X62" s="162">
        <f t="shared" si="7"/>
        <v>1214323</v>
      </c>
      <c r="Z62" s="77">
        <v>113522.47</v>
      </c>
      <c r="AA62" s="78">
        <v>50934.35999999999</v>
      </c>
      <c r="AB62" s="78">
        <v>27418.02</v>
      </c>
      <c r="AC62" s="162">
        <f t="shared" si="8"/>
        <v>191874.84999999998</v>
      </c>
    </row>
    <row r="63" spans="1:29" ht="13.5">
      <c r="A63" s="88" t="s">
        <v>56</v>
      </c>
      <c r="C63" s="77">
        <f t="shared" si="9"/>
        <v>18337549.26</v>
      </c>
      <c r="D63" s="78">
        <f t="shared" si="10"/>
        <v>11145657.75</v>
      </c>
      <c r="E63" s="78">
        <f t="shared" si="11"/>
        <v>6001229.01</v>
      </c>
      <c r="F63" s="162">
        <f t="shared" si="3"/>
        <v>35484436.02</v>
      </c>
      <c r="H63" s="77">
        <v>10251566.3</v>
      </c>
      <c r="I63" s="79">
        <f t="shared" si="4"/>
        <v>894091.4499999993</v>
      </c>
      <c r="K63" s="77">
        <v>-68849.18</v>
      </c>
      <c r="L63" s="78">
        <v>-31134.65</v>
      </c>
      <c r="M63" s="78">
        <v>-16759.95</v>
      </c>
      <c r="N63" s="162">
        <f t="shared" si="5"/>
        <v>-116743.77999999998</v>
      </c>
      <c r="P63" s="77">
        <v>2835086</v>
      </c>
      <c r="Q63" s="163">
        <v>1636558</v>
      </c>
      <c r="R63" s="163">
        <v>881149</v>
      </c>
      <c r="S63" s="162">
        <f t="shared" si="6"/>
        <v>5352793</v>
      </c>
      <c r="U63" s="77">
        <v>12566607</v>
      </c>
      <c r="V63" s="163">
        <v>8168293</v>
      </c>
      <c r="W63" s="163">
        <v>4398310</v>
      </c>
      <c r="X63" s="162">
        <f t="shared" si="7"/>
        <v>25133210</v>
      </c>
      <c r="Z63" s="77">
        <v>3004705.44</v>
      </c>
      <c r="AA63" s="78">
        <v>1371941.4000000001</v>
      </c>
      <c r="AB63" s="78">
        <v>738529.96</v>
      </c>
      <c r="AC63" s="162">
        <f t="shared" si="8"/>
        <v>5115176.8</v>
      </c>
    </row>
    <row r="64" spans="1:29" ht="13.5">
      <c r="A64" s="88" t="s">
        <v>57</v>
      </c>
      <c r="C64" s="77">
        <f t="shared" si="9"/>
        <v>11326438.840000002</v>
      </c>
      <c r="D64" s="78">
        <f t="shared" si="10"/>
        <v>7008445.14</v>
      </c>
      <c r="E64" s="78">
        <f t="shared" si="11"/>
        <v>3773652.52</v>
      </c>
      <c r="F64" s="162">
        <f t="shared" si="3"/>
        <v>22108536.5</v>
      </c>
      <c r="H64" s="77">
        <v>6128033.08</v>
      </c>
      <c r="I64" s="79">
        <f t="shared" si="4"/>
        <v>880412.0599999996</v>
      </c>
      <c r="K64" s="77">
        <v>-104374.13</v>
      </c>
      <c r="L64" s="78">
        <v>-47527.32</v>
      </c>
      <c r="M64" s="78">
        <v>-25584.39</v>
      </c>
      <c r="N64" s="162">
        <f t="shared" si="5"/>
        <v>-177485.84000000003</v>
      </c>
      <c r="P64" s="77">
        <v>2047419</v>
      </c>
      <c r="Q64" s="163">
        <v>1180474</v>
      </c>
      <c r="R64" s="163">
        <v>635586</v>
      </c>
      <c r="S64" s="162">
        <f t="shared" si="6"/>
        <v>3863479</v>
      </c>
      <c r="U64" s="77">
        <v>8236908</v>
      </c>
      <c r="V64" s="163">
        <v>5353987</v>
      </c>
      <c r="W64" s="163">
        <v>2882917</v>
      </c>
      <c r="X64" s="162">
        <f t="shared" si="7"/>
        <v>16473812</v>
      </c>
      <c r="Z64" s="77">
        <v>1146485.97</v>
      </c>
      <c r="AA64" s="78">
        <v>521511.46</v>
      </c>
      <c r="AB64" s="78">
        <v>280733.91000000003</v>
      </c>
      <c r="AC64" s="162">
        <f t="shared" si="8"/>
        <v>1948731.3399999999</v>
      </c>
    </row>
    <row r="65" spans="1:29" ht="13.5">
      <c r="A65" s="88" t="s">
        <v>58</v>
      </c>
      <c r="C65" s="77">
        <f t="shared" si="9"/>
        <v>4015845.17</v>
      </c>
      <c r="D65" s="78">
        <f t="shared" si="10"/>
        <v>2493154.45</v>
      </c>
      <c r="E65" s="78">
        <f t="shared" si="11"/>
        <v>1342425.33</v>
      </c>
      <c r="F65" s="162">
        <f t="shared" si="3"/>
        <v>7851424.95</v>
      </c>
      <c r="H65" s="77">
        <v>2184483.59</v>
      </c>
      <c r="I65" s="79">
        <f t="shared" si="4"/>
        <v>308670.86000000034</v>
      </c>
      <c r="K65" s="77">
        <v>-19705.8</v>
      </c>
      <c r="L65" s="78">
        <v>-9468.48</v>
      </c>
      <c r="M65" s="78">
        <v>-5097.21</v>
      </c>
      <c r="N65" s="162">
        <f t="shared" si="5"/>
        <v>-34271.49</v>
      </c>
      <c r="P65" s="77">
        <v>693582</v>
      </c>
      <c r="Q65" s="163">
        <v>402550</v>
      </c>
      <c r="R65" s="163">
        <v>216739</v>
      </c>
      <c r="S65" s="162">
        <f t="shared" si="6"/>
        <v>1312871</v>
      </c>
      <c r="U65" s="77">
        <v>2967067</v>
      </c>
      <c r="V65" s="163">
        <v>1928593</v>
      </c>
      <c r="W65" s="163">
        <v>1038474</v>
      </c>
      <c r="X65" s="162">
        <f t="shared" si="7"/>
        <v>5934134</v>
      </c>
      <c r="Z65" s="77">
        <v>374901.97</v>
      </c>
      <c r="AA65" s="78">
        <v>171479.93</v>
      </c>
      <c r="AB65" s="78">
        <v>92309.54</v>
      </c>
      <c r="AC65" s="162">
        <f t="shared" si="8"/>
        <v>638691.44</v>
      </c>
    </row>
    <row r="66" spans="3:29" ht="13.5">
      <c r="C66" s="77"/>
      <c r="D66" s="163"/>
      <c r="E66" s="163"/>
      <c r="F66" s="162"/>
      <c r="H66" s="126"/>
      <c r="I66" s="127"/>
      <c r="K66" s="77"/>
      <c r="L66" s="163"/>
      <c r="M66" s="163"/>
      <c r="N66" s="162"/>
      <c r="P66" s="77"/>
      <c r="Q66" s="163"/>
      <c r="R66" s="163"/>
      <c r="S66" s="162"/>
      <c r="U66" s="77"/>
      <c r="V66" s="163"/>
      <c r="W66" s="163"/>
      <c r="X66" s="162"/>
      <c r="Z66" s="77"/>
      <c r="AA66" s="163"/>
      <c r="AB66" s="163"/>
      <c r="AC66" s="162"/>
    </row>
    <row r="67" spans="1:29" ht="14.25" thickBot="1">
      <c r="A67" s="95" t="s">
        <v>59</v>
      </c>
      <c r="C67" s="164">
        <f>SUM(C8:C66)</f>
        <v>2339892319.6000013</v>
      </c>
      <c r="D67" s="165">
        <f>SUM(D8:D66)</f>
        <v>1453368315.8900003</v>
      </c>
      <c r="E67" s="165">
        <f>SUM(E8:E66)</f>
        <v>782558796.5600001</v>
      </c>
      <c r="F67" s="166">
        <f>SUM(F8:F66)</f>
        <v>4575819432.050002</v>
      </c>
      <c r="H67" s="82">
        <f>SUM(H8:H66)</f>
        <v>1339614206.8499994</v>
      </c>
      <c r="I67" s="132">
        <f>SUM(I8:I66)</f>
        <v>113754109.04000002</v>
      </c>
      <c r="K67" s="164">
        <f>SUM(K8:K66)</f>
        <v>-21804329.019999996</v>
      </c>
      <c r="L67" s="167">
        <f>SUM(L8:L66)</f>
        <v>-9948396.540000001</v>
      </c>
      <c r="M67" s="165">
        <f>SUM(M8:M66)</f>
        <v>-5355318.9799999995</v>
      </c>
      <c r="N67" s="166">
        <f>SUM(N8:N66)</f>
        <v>-37108044.54000001</v>
      </c>
      <c r="P67" s="164">
        <f>SUM(P8:P66)</f>
        <v>415995629</v>
      </c>
      <c r="Q67" s="167">
        <f>SUM(Q8:Q66)</f>
        <v>240084008</v>
      </c>
      <c r="R67" s="165">
        <f>SUM(R8:R66)</f>
        <v>129265163</v>
      </c>
      <c r="S67" s="166">
        <f>SUM(S8:S66)</f>
        <v>785344800</v>
      </c>
      <c r="U67" s="164">
        <f>SUM(U8:U66)</f>
        <v>1732480768</v>
      </c>
      <c r="V67" s="167">
        <f>SUM(V8:V66)</f>
        <v>1126112380</v>
      </c>
      <c r="W67" s="165">
        <f>SUM(W8:W66)</f>
        <v>606368218</v>
      </c>
      <c r="X67" s="166">
        <f>SUM(X8:X66)</f>
        <v>3464961366</v>
      </c>
      <c r="Z67" s="164">
        <f>SUM(Z8:Z66)</f>
        <v>213220251.61999995</v>
      </c>
      <c r="AA67" s="167">
        <f>SUM(AA8:AA66)</f>
        <v>97120324.43000004</v>
      </c>
      <c r="AB67" s="165">
        <f>SUM(AB8:AB66)</f>
        <v>52280734.539999984</v>
      </c>
      <c r="AC67" s="166">
        <f>SUM(AC8:AC66)</f>
        <v>362621310.5900001</v>
      </c>
    </row>
    <row r="69" spans="16:23" ht="13.5">
      <c r="P69" s="169">
        <f>P44/$S$44</f>
        <v>0.5294276108722539</v>
      </c>
      <c r="Q69" s="169">
        <f>Q44/$S$44</f>
        <v>0.30588094257679177</v>
      </c>
      <c r="R69" s="169">
        <f>R44/$S$44</f>
        <v>0.16469144655095438</v>
      </c>
      <c r="U69" s="169">
        <f>U44/$X$44</f>
        <v>0.5000000084478631</v>
      </c>
      <c r="V69" s="169">
        <f>V44/$X$44</f>
        <v>0.32499999507207983</v>
      </c>
      <c r="W69" s="169">
        <f>W44/$X$44</f>
        <v>0.17499999648005704</v>
      </c>
    </row>
  </sheetData>
  <sheetProtection/>
  <mergeCells count="6">
    <mergeCell ref="Z5:AC5"/>
    <mergeCell ref="U5:X5"/>
    <mergeCell ref="C5:F5"/>
    <mergeCell ref="C4:F4"/>
    <mergeCell ref="K5:N5"/>
    <mergeCell ref="P5:S5"/>
  </mergeCells>
  <hyperlinks>
    <hyperlink ref="K3" r:id="rId1" display="FY 0809 Residual and PCSP To Waiver Payroll.xlsx"/>
    <hyperlink ref="Z3" r:id="rId2" display="FY 0809 Residual and PCSP To Waiver Payroll.xlsx"/>
    <hyperlink ref="P3" r:id="rId3" display="FY 0809 IHSS PCSP Qtrly Tax Realign.xlsx"/>
    <hyperlink ref="U3" r:id="rId4" display="FY 0809 IHSS PCSP Co Share Realign.xlsx"/>
    <hyperlink ref="H3" r:id="rId5" display="SUMMARY FY 07-08 PCSP Expenditures.xlsx"/>
  </hyperlinks>
  <printOptions horizontalCentered="1" verticalCentered="1"/>
  <pageMargins left="0" right="0" top="0" bottom="0" header="0.25" footer="0"/>
  <pageSetup fitToHeight="1" fitToWidth="1" horizontalDpi="600" verticalDpi="600" orientation="landscape" paperSize="5" scale="49" r:id="rId6"/>
  <headerFooter alignWithMargins="0">
    <oddHeader>&amp;RPAGE &amp;P OF &amp;N</oddHeader>
    <oddFooter>&amp;L&amp;Z&amp;F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67"/>
  <sheetViews>
    <sheetView zoomScalePageLayoutView="0" workbookViewId="0" topLeftCell="A1">
      <pane xSplit="2" ySplit="7" topLeftCell="C8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5" sqref="A5"/>
    </sheetView>
  </sheetViews>
  <sheetFormatPr defaultColWidth="9.140625" defaultRowHeight="12.75"/>
  <cols>
    <col min="1" max="1" width="15.00390625" style="51" customWidth="1"/>
    <col min="2" max="2" width="2.8515625" style="51" customWidth="1"/>
    <col min="3" max="4" width="14.8515625" style="51" bestFit="1" customWidth="1"/>
    <col min="5" max="5" width="13.57421875" style="51" bestFit="1" customWidth="1"/>
    <col min="6" max="6" width="14.8515625" style="51" bestFit="1" customWidth="1"/>
    <col min="7" max="7" width="2.00390625" style="51" customWidth="1"/>
    <col min="8" max="8" width="36.28125" style="86" bestFit="1" customWidth="1"/>
    <col min="9" max="9" width="12.28125" style="51" bestFit="1" customWidth="1"/>
    <col min="10" max="10" width="2.140625" style="99" customWidth="1"/>
    <col min="11" max="11" width="26.421875" style="86" bestFit="1" customWidth="1"/>
    <col min="12" max="12" width="14.8515625" style="86" bestFit="1" customWidth="1"/>
    <col min="13" max="13" width="13.57421875" style="86" bestFit="1" customWidth="1"/>
    <col min="14" max="14" width="14.8515625" style="86" bestFit="1" customWidth="1"/>
    <col min="15" max="15" width="2.8515625" style="51" customWidth="1"/>
    <col min="16" max="16" width="31.7109375" style="86" bestFit="1" customWidth="1"/>
    <col min="17" max="18" width="13.57421875" style="86" bestFit="1" customWidth="1"/>
    <col min="19" max="19" width="14.8515625" style="86" bestFit="1" customWidth="1"/>
    <col min="20" max="20" width="2.28125" style="51" customWidth="1"/>
    <col min="21" max="22" width="14.8515625" style="51" bestFit="1" customWidth="1"/>
    <col min="23" max="23" width="13.57421875" style="51" bestFit="1" customWidth="1"/>
    <col min="24" max="24" width="14.8515625" style="51" bestFit="1" customWidth="1"/>
    <col min="25" max="25" width="2.7109375" style="51" customWidth="1"/>
    <col min="26" max="26" width="16.57421875" style="51" customWidth="1"/>
    <col min="27" max="27" width="13.57421875" style="51" bestFit="1" customWidth="1"/>
    <col min="28" max="28" width="11.57421875" style="51" bestFit="1" customWidth="1"/>
    <col min="29" max="29" width="13.57421875" style="51" bestFit="1" customWidth="1"/>
    <col min="30" max="30" width="2.28125" style="51" customWidth="1"/>
    <col min="31" max="31" width="15.8515625" style="51" customWidth="1"/>
    <col min="32" max="33" width="11.57421875" style="51" bestFit="1" customWidth="1"/>
    <col min="34" max="34" width="13.57421875" style="51" bestFit="1" customWidth="1"/>
    <col min="35" max="16384" width="9.140625" style="51" customWidth="1"/>
  </cols>
  <sheetData>
    <row r="1" spans="1:34" ht="15.75" customHeight="1">
      <c r="A1" s="87" t="s">
        <v>122</v>
      </c>
      <c r="Z1" s="104"/>
      <c r="AA1" s="104"/>
      <c r="AB1" s="104"/>
      <c r="AC1" s="104"/>
      <c r="AE1" s="104"/>
      <c r="AF1" s="104"/>
      <c r="AG1" s="104"/>
      <c r="AH1" s="104"/>
    </row>
    <row r="2" spans="1:34" ht="12.75" customHeight="1">
      <c r="A2" s="133"/>
      <c r="K2" s="104"/>
      <c r="L2" s="104"/>
      <c r="M2" s="104"/>
      <c r="N2" s="104"/>
      <c r="P2" s="104"/>
      <c r="Q2" s="104"/>
      <c r="R2" s="104"/>
      <c r="S2" s="104"/>
      <c r="Z2" s="104"/>
      <c r="AA2" s="104"/>
      <c r="AB2" s="104"/>
      <c r="AC2" s="104"/>
      <c r="AE2" s="104"/>
      <c r="AF2" s="104"/>
      <c r="AG2" s="104"/>
      <c r="AH2" s="104"/>
    </row>
    <row r="3" spans="1:34" ht="14.25" thickBot="1">
      <c r="A3" s="133"/>
      <c r="H3" s="93" t="s">
        <v>146</v>
      </c>
      <c r="K3" s="103" t="s">
        <v>145</v>
      </c>
      <c r="L3" s="104"/>
      <c r="M3" s="104"/>
      <c r="N3" s="104"/>
      <c r="P3" s="103" t="s">
        <v>144</v>
      </c>
      <c r="Q3" s="104"/>
      <c r="R3" s="104"/>
      <c r="S3" s="104"/>
      <c r="Z3" s="103" t="s">
        <v>143</v>
      </c>
      <c r="AA3" s="104"/>
      <c r="AB3" s="104"/>
      <c r="AC3" s="104"/>
      <c r="AE3" s="103" t="s">
        <v>143</v>
      </c>
      <c r="AF3" s="104"/>
      <c r="AG3" s="104"/>
      <c r="AH3" s="104"/>
    </row>
    <row r="4" spans="1:34" ht="14.25" thickBot="1">
      <c r="A4" s="52"/>
      <c r="C4" s="134" t="s">
        <v>123</v>
      </c>
      <c r="D4" s="135"/>
      <c r="E4" s="135"/>
      <c r="F4" s="136"/>
      <c r="H4" s="137" t="s">
        <v>79</v>
      </c>
      <c r="I4" s="137" t="s">
        <v>70</v>
      </c>
      <c r="K4" s="106"/>
      <c r="L4" s="106"/>
      <c r="M4" s="106"/>
      <c r="N4" s="106"/>
      <c r="P4" s="106"/>
      <c r="Q4" s="106"/>
      <c r="R4" s="106"/>
      <c r="S4" s="106"/>
      <c r="U4" s="51" t="s">
        <v>104</v>
      </c>
      <c r="Z4" s="106"/>
      <c r="AA4" s="106"/>
      <c r="AB4" s="106"/>
      <c r="AC4" s="106"/>
      <c r="AE4" s="106"/>
      <c r="AF4" s="106"/>
      <c r="AG4" s="106"/>
      <c r="AH4" s="106"/>
    </row>
    <row r="5" spans="3:34" ht="13.5">
      <c r="C5" s="62" t="s">
        <v>124</v>
      </c>
      <c r="D5" s="63"/>
      <c r="E5" s="63"/>
      <c r="F5" s="64"/>
      <c r="H5" s="138" t="s">
        <v>67</v>
      </c>
      <c r="I5" s="138" t="s">
        <v>71</v>
      </c>
      <c r="K5" s="57" t="s">
        <v>125</v>
      </c>
      <c r="L5" s="58"/>
      <c r="M5" s="58"/>
      <c r="N5" s="59"/>
      <c r="P5" s="57" t="s">
        <v>126</v>
      </c>
      <c r="Q5" s="58"/>
      <c r="R5" s="58"/>
      <c r="S5" s="59"/>
      <c r="U5" s="57" t="s">
        <v>127</v>
      </c>
      <c r="V5" s="58"/>
      <c r="W5" s="58"/>
      <c r="X5" s="59"/>
      <c r="Z5" s="57" t="s">
        <v>128</v>
      </c>
      <c r="AA5" s="58"/>
      <c r="AB5" s="58"/>
      <c r="AC5" s="59"/>
      <c r="AE5" s="57" t="s">
        <v>129</v>
      </c>
      <c r="AF5" s="58"/>
      <c r="AG5" s="58"/>
      <c r="AH5" s="59"/>
    </row>
    <row r="6" spans="1:34" ht="14.25" thickBot="1">
      <c r="A6" s="52" t="s">
        <v>0</v>
      </c>
      <c r="C6" s="67" t="s">
        <v>61</v>
      </c>
      <c r="D6" s="68" t="s">
        <v>62</v>
      </c>
      <c r="E6" s="68" t="s">
        <v>63</v>
      </c>
      <c r="F6" s="69" t="s">
        <v>59</v>
      </c>
      <c r="H6" s="139" t="s">
        <v>68</v>
      </c>
      <c r="I6" s="139" t="s">
        <v>69</v>
      </c>
      <c r="K6" s="67" t="s">
        <v>61</v>
      </c>
      <c r="L6" s="68" t="s">
        <v>62</v>
      </c>
      <c r="M6" s="68" t="s">
        <v>63</v>
      </c>
      <c r="N6" s="69" t="s">
        <v>59</v>
      </c>
      <c r="P6" s="67" t="s">
        <v>61</v>
      </c>
      <c r="Q6" s="68" t="s">
        <v>62</v>
      </c>
      <c r="R6" s="68" t="s">
        <v>63</v>
      </c>
      <c r="S6" s="69" t="s">
        <v>59</v>
      </c>
      <c r="U6" s="67" t="s">
        <v>61</v>
      </c>
      <c r="V6" s="68" t="s">
        <v>62</v>
      </c>
      <c r="W6" s="68" t="s">
        <v>63</v>
      </c>
      <c r="X6" s="69" t="s">
        <v>59</v>
      </c>
      <c r="Z6" s="67" t="s">
        <v>61</v>
      </c>
      <c r="AA6" s="68" t="s">
        <v>62</v>
      </c>
      <c r="AB6" s="68" t="s">
        <v>63</v>
      </c>
      <c r="AC6" s="69" t="s">
        <v>59</v>
      </c>
      <c r="AE6" s="67" t="s">
        <v>61</v>
      </c>
      <c r="AF6" s="68" t="s">
        <v>62</v>
      </c>
      <c r="AG6" s="68" t="s">
        <v>63</v>
      </c>
      <c r="AH6" s="69" t="s">
        <v>59</v>
      </c>
    </row>
    <row r="7" spans="1:34" ht="14.25" thickBot="1">
      <c r="A7" s="52"/>
      <c r="C7" s="71"/>
      <c r="D7" s="72"/>
      <c r="E7" s="72"/>
      <c r="F7" s="71"/>
      <c r="K7" s="71"/>
      <c r="L7" s="71"/>
      <c r="M7" s="72"/>
      <c r="N7" s="71"/>
      <c r="P7" s="71"/>
      <c r="Q7" s="71"/>
      <c r="R7" s="72"/>
      <c r="S7" s="71"/>
      <c r="U7" s="71"/>
      <c r="V7" s="71"/>
      <c r="W7" s="72"/>
      <c r="X7" s="71"/>
      <c r="Z7" s="72">
        <v>0.5</v>
      </c>
      <c r="AA7" s="140">
        <v>0.325</v>
      </c>
      <c r="AB7" s="140">
        <v>0.175</v>
      </c>
      <c r="AC7" s="71"/>
      <c r="AE7" s="72">
        <v>0.5</v>
      </c>
      <c r="AF7" s="72">
        <v>0.35</v>
      </c>
      <c r="AG7" s="72">
        <v>0.15</v>
      </c>
      <c r="AH7" s="71"/>
    </row>
    <row r="8" spans="1:34" ht="13.5">
      <c r="A8" s="51" t="s">
        <v>1</v>
      </c>
      <c r="C8" s="73">
        <f aca="true" t="shared" si="0" ref="C8:C39">SUM(U8,Z8,AE8)</f>
        <v>1676321.2100000002</v>
      </c>
      <c r="D8" s="74">
        <f aca="true" t="shared" si="1" ref="D8:D39">SUM(V8,AA8,AF8)</f>
        <v>970110.6900000001</v>
      </c>
      <c r="E8" s="74">
        <f aca="true" t="shared" si="2" ref="E8:E39">SUM(W8,AB8,AG8)</f>
        <v>491751.52</v>
      </c>
      <c r="F8" s="75">
        <f>SUM(C8:E8)</f>
        <v>3138183.4200000004</v>
      </c>
      <c r="H8" s="73">
        <v>870183.4600000001</v>
      </c>
      <c r="I8" s="75">
        <f>D8-H8</f>
        <v>99927.22999999998</v>
      </c>
      <c r="K8" s="73">
        <v>1201661</v>
      </c>
      <c r="L8" s="74">
        <v>641714</v>
      </c>
      <c r="M8" s="74">
        <v>345488</v>
      </c>
      <c r="N8" s="75">
        <f>SUM(K8:M8)</f>
        <v>2188863</v>
      </c>
      <c r="P8" s="73">
        <v>375115</v>
      </c>
      <c r="Q8" s="74">
        <v>262581</v>
      </c>
      <c r="R8" s="74">
        <v>112534</v>
      </c>
      <c r="S8" s="75">
        <f>SUM(P8:R8)</f>
        <v>750230</v>
      </c>
      <c r="U8" s="73">
        <f>SUM(K8,P8)</f>
        <v>1576776</v>
      </c>
      <c r="V8" s="74">
        <f aca="true" t="shared" si="3" ref="V8:W23">SUM(L8,Q8)</f>
        <v>904295</v>
      </c>
      <c r="W8" s="74">
        <f t="shared" si="3"/>
        <v>458022</v>
      </c>
      <c r="X8" s="75">
        <f>SUM(U8:W8)</f>
        <v>2939093</v>
      </c>
      <c r="Z8" s="141">
        <v>77440.34</v>
      </c>
      <c r="AA8" s="142">
        <v>50342.28</v>
      </c>
      <c r="AB8" s="142">
        <v>27098.059999999998</v>
      </c>
      <c r="AC8" s="75">
        <f>SUM(Z8:AB8)</f>
        <v>154880.68</v>
      </c>
      <c r="AE8" s="141">
        <v>22104.87</v>
      </c>
      <c r="AF8" s="74">
        <v>15473.41</v>
      </c>
      <c r="AG8" s="74">
        <v>6631.46</v>
      </c>
      <c r="AH8" s="75">
        <f>SUM(AE8:AG8)</f>
        <v>44209.74</v>
      </c>
    </row>
    <row r="9" spans="1:34" ht="13.5">
      <c r="A9" s="51" t="s">
        <v>2</v>
      </c>
      <c r="C9" s="77">
        <f t="shared" si="0"/>
        <v>1484.32</v>
      </c>
      <c r="D9" s="78">
        <f t="shared" si="1"/>
        <v>841.7099999999999</v>
      </c>
      <c r="E9" s="78">
        <f t="shared" si="2"/>
        <v>425.61</v>
      </c>
      <c r="F9" s="79">
        <f aca="true" t="shared" si="4" ref="F9:F65">SUM(C9:E9)</f>
        <v>2751.64</v>
      </c>
      <c r="H9" s="77">
        <v>502.18</v>
      </c>
      <c r="I9" s="79">
        <f aca="true" t="shared" si="5" ref="I9:I65">D9-H9</f>
        <v>339.5299999999999</v>
      </c>
      <c r="K9" s="77">
        <v>1041</v>
      </c>
      <c r="L9" s="78">
        <v>536</v>
      </c>
      <c r="M9" s="78">
        <v>289</v>
      </c>
      <c r="N9" s="79">
        <f aca="true" t="shared" si="6" ref="N9:N65">SUM(K9:M9)</f>
        <v>1866</v>
      </c>
      <c r="P9" s="77">
        <v>332</v>
      </c>
      <c r="Q9" s="78">
        <v>232</v>
      </c>
      <c r="R9" s="78">
        <v>99</v>
      </c>
      <c r="S9" s="79">
        <f aca="true" t="shared" si="7" ref="S9:S65">SUM(P9:R9)</f>
        <v>663</v>
      </c>
      <c r="U9" s="77">
        <f aca="true" t="shared" si="8" ref="U9:W65">SUM(K9,P9)</f>
        <v>1373</v>
      </c>
      <c r="V9" s="78">
        <f t="shared" si="3"/>
        <v>768</v>
      </c>
      <c r="W9" s="78">
        <f t="shared" si="3"/>
        <v>388</v>
      </c>
      <c r="X9" s="79">
        <f aca="true" t="shared" si="9" ref="X9:X65">SUM(U9:W9)</f>
        <v>2529</v>
      </c>
      <c r="Z9" s="77">
        <v>84.45000000000002</v>
      </c>
      <c r="AA9" s="78">
        <v>54.900000000000006</v>
      </c>
      <c r="AB9" s="78">
        <v>29.550000000000004</v>
      </c>
      <c r="AC9" s="79">
        <f aca="true" t="shared" si="10" ref="AC9:AC65">SUM(Z9:AB9)</f>
        <v>168.90000000000003</v>
      </c>
      <c r="AE9" s="77">
        <v>26.869999999999994</v>
      </c>
      <c r="AF9" s="78">
        <v>18.809999999999995</v>
      </c>
      <c r="AG9" s="78">
        <v>8.059999999999999</v>
      </c>
      <c r="AH9" s="79">
        <f aca="true" t="shared" si="11" ref="AH9:AH65">SUM(AE9:AG9)</f>
        <v>53.739999999999995</v>
      </c>
    </row>
    <row r="10" spans="1:34" ht="13.5">
      <c r="A10" s="51" t="s">
        <v>3</v>
      </c>
      <c r="C10" s="77">
        <f t="shared" si="0"/>
        <v>10618.18</v>
      </c>
      <c r="D10" s="78">
        <f t="shared" si="1"/>
        <v>6274.58</v>
      </c>
      <c r="E10" s="78">
        <f t="shared" si="2"/>
        <v>3189.6</v>
      </c>
      <c r="F10" s="79">
        <f t="shared" si="4"/>
        <v>20082.36</v>
      </c>
      <c r="H10" s="77">
        <v>6795.610000000001</v>
      </c>
      <c r="I10" s="79">
        <f t="shared" si="5"/>
        <v>-521.0300000000007</v>
      </c>
      <c r="K10" s="77">
        <v>6999</v>
      </c>
      <c r="L10" s="78">
        <v>3801</v>
      </c>
      <c r="M10" s="78">
        <v>2047</v>
      </c>
      <c r="N10" s="79">
        <f t="shared" si="6"/>
        <v>12847</v>
      </c>
      <c r="P10" s="77">
        <v>2140</v>
      </c>
      <c r="Q10" s="78">
        <v>1496</v>
      </c>
      <c r="R10" s="78">
        <v>641</v>
      </c>
      <c r="S10" s="79">
        <f t="shared" si="7"/>
        <v>4277</v>
      </c>
      <c r="U10" s="77">
        <f t="shared" si="8"/>
        <v>9139</v>
      </c>
      <c r="V10" s="78">
        <f t="shared" si="3"/>
        <v>5297</v>
      </c>
      <c r="W10" s="78">
        <f t="shared" si="3"/>
        <v>2688</v>
      </c>
      <c r="X10" s="79">
        <f t="shared" si="9"/>
        <v>17124</v>
      </c>
      <c r="Z10" s="77">
        <v>1158.65</v>
      </c>
      <c r="AA10" s="78">
        <v>753.21</v>
      </c>
      <c r="AB10" s="78">
        <v>405.44</v>
      </c>
      <c r="AC10" s="79">
        <f t="shared" si="10"/>
        <v>2317.3</v>
      </c>
      <c r="AE10" s="77">
        <v>320.53000000000003</v>
      </c>
      <c r="AF10" s="78">
        <v>224.37</v>
      </c>
      <c r="AG10" s="78">
        <v>96.16000000000001</v>
      </c>
      <c r="AH10" s="79">
        <f t="shared" si="11"/>
        <v>641.0600000000001</v>
      </c>
    </row>
    <row r="11" spans="1:34" ht="13.5">
      <c r="A11" s="51" t="s">
        <v>4</v>
      </c>
      <c r="C11" s="77">
        <f t="shared" si="0"/>
        <v>236358.44</v>
      </c>
      <c r="D11" s="78">
        <f t="shared" si="1"/>
        <v>139844.72</v>
      </c>
      <c r="E11" s="78">
        <f t="shared" si="2"/>
        <v>71078.72</v>
      </c>
      <c r="F11" s="79">
        <f t="shared" si="4"/>
        <v>447281.88</v>
      </c>
      <c r="H11" s="77">
        <v>144019.57</v>
      </c>
      <c r="I11" s="79">
        <f t="shared" si="5"/>
        <v>-4174.850000000006</v>
      </c>
      <c r="K11" s="77">
        <v>149231</v>
      </c>
      <c r="L11" s="78">
        <v>80471</v>
      </c>
      <c r="M11" s="78">
        <v>43325</v>
      </c>
      <c r="N11" s="79">
        <f t="shared" si="6"/>
        <v>273027</v>
      </c>
      <c r="P11" s="77">
        <v>45785</v>
      </c>
      <c r="Q11" s="78">
        <v>32050</v>
      </c>
      <c r="R11" s="78">
        <v>13735</v>
      </c>
      <c r="S11" s="79">
        <f t="shared" si="7"/>
        <v>91570</v>
      </c>
      <c r="U11" s="77">
        <f t="shared" si="8"/>
        <v>195016</v>
      </c>
      <c r="V11" s="78">
        <f t="shared" si="3"/>
        <v>112521</v>
      </c>
      <c r="W11" s="78">
        <f t="shared" si="3"/>
        <v>57060</v>
      </c>
      <c r="X11" s="79">
        <f t="shared" si="9"/>
        <v>364597</v>
      </c>
      <c r="Z11" s="77">
        <v>32368.57</v>
      </c>
      <c r="AA11" s="78">
        <v>21042.01</v>
      </c>
      <c r="AB11" s="78">
        <v>11326.56</v>
      </c>
      <c r="AC11" s="79">
        <f t="shared" si="10"/>
        <v>64737.14</v>
      </c>
      <c r="AE11" s="77">
        <v>8973.87</v>
      </c>
      <c r="AF11" s="78">
        <v>6281.71</v>
      </c>
      <c r="AG11" s="78">
        <v>2692.1600000000003</v>
      </c>
      <c r="AH11" s="79">
        <f t="shared" si="11"/>
        <v>17947.74</v>
      </c>
    </row>
    <row r="12" spans="1:34" ht="13.5">
      <c r="A12" s="51" t="s">
        <v>5</v>
      </c>
      <c r="C12" s="77">
        <f t="shared" si="0"/>
        <v>23410.17</v>
      </c>
      <c r="D12" s="78">
        <f t="shared" si="1"/>
        <v>13669.050000000001</v>
      </c>
      <c r="E12" s="78">
        <f t="shared" si="2"/>
        <v>6935.12</v>
      </c>
      <c r="F12" s="79">
        <f t="shared" si="4"/>
        <v>44014.340000000004</v>
      </c>
      <c r="H12" s="77">
        <v>12472.67</v>
      </c>
      <c r="I12" s="79">
        <f t="shared" si="5"/>
        <v>1196.380000000001</v>
      </c>
      <c r="K12" s="77">
        <v>15760</v>
      </c>
      <c r="L12" s="78">
        <v>8421</v>
      </c>
      <c r="M12" s="78">
        <v>4533</v>
      </c>
      <c r="N12" s="79">
        <f t="shared" si="6"/>
        <v>28714</v>
      </c>
      <c r="P12" s="77">
        <v>4941</v>
      </c>
      <c r="Q12" s="78">
        <v>3458</v>
      </c>
      <c r="R12" s="78">
        <v>1483</v>
      </c>
      <c r="S12" s="79">
        <f t="shared" si="7"/>
        <v>9882</v>
      </c>
      <c r="U12" s="77">
        <f t="shared" si="8"/>
        <v>20701</v>
      </c>
      <c r="V12" s="78">
        <f t="shared" si="3"/>
        <v>11879</v>
      </c>
      <c r="W12" s="78">
        <f t="shared" si="3"/>
        <v>6016</v>
      </c>
      <c r="X12" s="79">
        <f t="shared" si="9"/>
        <v>38596</v>
      </c>
      <c r="Z12" s="77">
        <v>2130.57</v>
      </c>
      <c r="AA12" s="78">
        <v>1385.0300000000002</v>
      </c>
      <c r="AB12" s="78">
        <v>745.54</v>
      </c>
      <c r="AC12" s="79">
        <f t="shared" si="10"/>
        <v>4261.14</v>
      </c>
      <c r="AE12" s="77">
        <v>578.6</v>
      </c>
      <c r="AF12" s="78">
        <v>405.02000000000004</v>
      </c>
      <c r="AG12" s="78">
        <v>173.58</v>
      </c>
      <c r="AH12" s="79">
        <f t="shared" si="11"/>
        <v>1157.2</v>
      </c>
    </row>
    <row r="13" spans="1:34" ht="13.5">
      <c r="A13" s="51" t="s">
        <v>6</v>
      </c>
      <c r="C13" s="77">
        <f t="shared" si="0"/>
        <v>6738.64</v>
      </c>
      <c r="D13" s="78">
        <f t="shared" si="1"/>
        <v>4003.81</v>
      </c>
      <c r="E13" s="78">
        <f t="shared" si="2"/>
        <v>2035.83</v>
      </c>
      <c r="F13" s="79">
        <f t="shared" si="4"/>
        <v>12778.28</v>
      </c>
      <c r="H13" s="77">
        <v>4612.42</v>
      </c>
      <c r="I13" s="79">
        <f t="shared" si="5"/>
        <v>-608.6100000000001</v>
      </c>
      <c r="K13" s="77">
        <v>4240</v>
      </c>
      <c r="L13" s="78">
        <v>2302</v>
      </c>
      <c r="M13" s="78">
        <v>1240</v>
      </c>
      <c r="N13" s="79">
        <f t="shared" si="6"/>
        <v>7782</v>
      </c>
      <c r="P13" s="77">
        <v>1330</v>
      </c>
      <c r="Q13" s="78">
        <v>930</v>
      </c>
      <c r="R13" s="78">
        <v>399</v>
      </c>
      <c r="S13" s="79">
        <f t="shared" si="7"/>
        <v>2659</v>
      </c>
      <c r="U13" s="77">
        <f t="shared" si="8"/>
        <v>5570</v>
      </c>
      <c r="V13" s="78">
        <f t="shared" si="3"/>
        <v>3232</v>
      </c>
      <c r="W13" s="78">
        <f t="shared" si="3"/>
        <v>1639</v>
      </c>
      <c r="X13" s="79">
        <f t="shared" si="9"/>
        <v>10441</v>
      </c>
      <c r="Z13" s="77">
        <v>926.1700000000001</v>
      </c>
      <c r="AA13" s="78">
        <v>602.08</v>
      </c>
      <c r="AB13" s="78">
        <v>324.09</v>
      </c>
      <c r="AC13" s="79">
        <f t="shared" si="10"/>
        <v>1852.34</v>
      </c>
      <c r="AE13" s="77">
        <v>242.47000000000003</v>
      </c>
      <c r="AF13" s="78">
        <v>169.73000000000002</v>
      </c>
      <c r="AG13" s="78">
        <v>72.74000000000001</v>
      </c>
      <c r="AH13" s="79">
        <f t="shared" si="11"/>
        <v>484.94000000000005</v>
      </c>
    </row>
    <row r="14" spans="1:34" ht="13.5">
      <c r="A14" s="51" t="s">
        <v>7</v>
      </c>
      <c r="C14" s="77">
        <f t="shared" si="0"/>
        <v>666137.24</v>
      </c>
      <c r="D14" s="78">
        <f t="shared" si="1"/>
        <v>387330.98</v>
      </c>
      <c r="E14" s="78">
        <f t="shared" si="2"/>
        <v>196465.26</v>
      </c>
      <c r="F14" s="79">
        <f t="shared" si="4"/>
        <v>1249933.48</v>
      </c>
      <c r="H14" s="77">
        <v>364088.62</v>
      </c>
      <c r="I14" s="79">
        <f t="shared" si="5"/>
        <v>23242.359999999986</v>
      </c>
      <c r="K14" s="77">
        <v>478682</v>
      </c>
      <c r="L14" s="78">
        <v>257634</v>
      </c>
      <c r="M14" s="78">
        <v>138708</v>
      </c>
      <c r="N14" s="79">
        <f t="shared" si="6"/>
        <v>875024</v>
      </c>
      <c r="P14" s="77">
        <v>148527</v>
      </c>
      <c r="Q14" s="78">
        <v>103968</v>
      </c>
      <c r="R14" s="78">
        <v>44558</v>
      </c>
      <c r="S14" s="79">
        <f t="shared" si="7"/>
        <v>297053</v>
      </c>
      <c r="U14" s="77">
        <f t="shared" si="8"/>
        <v>627209</v>
      </c>
      <c r="V14" s="78">
        <f t="shared" si="3"/>
        <v>361602</v>
      </c>
      <c r="W14" s="78">
        <f t="shared" si="3"/>
        <v>183266</v>
      </c>
      <c r="X14" s="79">
        <f t="shared" si="9"/>
        <v>1172077</v>
      </c>
      <c r="Z14" s="77">
        <v>30462.71</v>
      </c>
      <c r="AA14" s="78">
        <v>19803.11</v>
      </c>
      <c r="AB14" s="78">
        <v>10659.6</v>
      </c>
      <c r="AC14" s="79">
        <f t="shared" si="10"/>
        <v>60925.42</v>
      </c>
      <c r="AE14" s="77">
        <v>8465.529999999999</v>
      </c>
      <c r="AF14" s="78">
        <v>5925.87</v>
      </c>
      <c r="AG14" s="78">
        <v>2539.66</v>
      </c>
      <c r="AH14" s="79">
        <f t="shared" si="11"/>
        <v>16931.059999999998</v>
      </c>
    </row>
    <row r="15" spans="1:34" ht="13.5">
      <c r="A15" s="51" t="s">
        <v>8</v>
      </c>
      <c r="C15" s="77">
        <f t="shared" si="0"/>
        <v>29717.4</v>
      </c>
      <c r="D15" s="78">
        <f t="shared" si="1"/>
        <v>17388.95</v>
      </c>
      <c r="E15" s="78">
        <f t="shared" si="2"/>
        <v>8833.449999999999</v>
      </c>
      <c r="F15" s="79">
        <f t="shared" si="4"/>
        <v>55939.8</v>
      </c>
      <c r="H15" s="77">
        <v>15542.880000000001</v>
      </c>
      <c r="I15" s="79">
        <f t="shared" si="5"/>
        <v>1846.0699999999997</v>
      </c>
      <c r="K15" s="77">
        <v>19504</v>
      </c>
      <c r="L15" s="78">
        <v>10407</v>
      </c>
      <c r="M15" s="78">
        <v>5603</v>
      </c>
      <c r="N15" s="79">
        <f t="shared" si="6"/>
        <v>35514</v>
      </c>
      <c r="P15" s="77">
        <v>5963</v>
      </c>
      <c r="Q15" s="78">
        <v>4173</v>
      </c>
      <c r="R15" s="78">
        <v>1789</v>
      </c>
      <c r="S15" s="79">
        <f t="shared" si="7"/>
        <v>11925</v>
      </c>
      <c r="U15" s="77">
        <f t="shared" si="8"/>
        <v>25467</v>
      </c>
      <c r="V15" s="78">
        <f t="shared" si="3"/>
        <v>14580</v>
      </c>
      <c r="W15" s="78">
        <f t="shared" si="3"/>
        <v>7392</v>
      </c>
      <c r="X15" s="79">
        <f t="shared" si="9"/>
        <v>47439</v>
      </c>
      <c r="Z15" s="77">
        <v>3331.63</v>
      </c>
      <c r="AA15" s="78">
        <v>2165.81</v>
      </c>
      <c r="AB15" s="78">
        <v>1165.82</v>
      </c>
      <c r="AC15" s="79">
        <f t="shared" si="10"/>
        <v>6663.26</v>
      </c>
      <c r="AE15" s="77">
        <v>918.77</v>
      </c>
      <c r="AF15" s="78">
        <v>643.14</v>
      </c>
      <c r="AG15" s="78">
        <v>275.63</v>
      </c>
      <c r="AH15" s="79">
        <f t="shared" si="11"/>
        <v>1837.54</v>
      </c>
    </row>
    <row r="16" spans="1:34" ht="13.5">
      <c r="A16" s="51" t="s">
        <v>9</v>
      </c>
      <c r="C16" s="77">
        <f t="shared" si="0"/>
        <v>70029.28</v>
      </c>
      <c r="D16" s="78">
        <f t="shared" si="1"/>
        <v>41454.25</v>
      </c>
      <c r="E16" s="78">
        <f t="shared" si="2"/>
        <v>21067.03</v>
      </c>
      <c r="F16" s="79">
        <f t="shared" si="4"/>
        <v>132550.56</v>
      </c>
      <c r="H16" s="77">
        <v>37249.59</v>
      </c>
      <c r="I16" s="79">
        <f t="shared" si="5"/>
        <v>4204.6600000000035</v>
      </c>
      <c r="K16" s="77">
        <v>43337</v>
      </c>
      <c r="L16" s="78">
        <v>23289</v>
      </c>
      <c r="M16" s="78">
        <v>12538</v>
      </c>
      <c r="N16" s="79">
        <f t="shared" si="6"/>
        <v>79164</v>
      </c>
      <c r="P16" s="77">
        <v>13189</v>
      </c>
      <c r="Q16" s="78">
        <v>9233</v>
      </c>
      <c r="R16" s="78">
        <v>3958</v>
      </c>
      <c r="S16" s="79">
        <f t="shared" si="7"/>
        <v>26380</v>
      </c>
      <c r="U16" s="77">
        <f t="shared" si="8"/>
        <v>56526</v>
      </c>
      <c r="V16" s="78">
        <f t="shared" si="3"/>
        <v>32522</v>
      </c>
      <c r="W16" s="78">
        <f t="shared" si="3"/>
        <v>16496</v>
      </c>
      <c r="X16" s="79">
        <f t="shared" si="9"/>
        <v>105544</v>
      </c>
      <c r="Z16" s="77">
        <v>10417.14</v>
      </c>
      <c r="AA16" s="78">
        <v>6771.95</v>
      </c>
      <c r="AB16" s="78">
        <v>3645.19</v>
      </c>
      <c r="AC16" s="79">
        <f t="shared" si="10"/>
        <v>20834.28</v>
      </c>
      <c r="AE16" s="77">
        <v>3086.1400000000003</v>
      </c>
      <c r="AF16" s="78">
        <v>2160.3</v>
      </c>
      <c r="AG16" s="78">
        <v>925.8399999999999</v>
      </c>
      <c r="AH16" s="79">
        <f t="shared" si="11"/>
        <v>6172.280000000001</v>
      </c>
    </row>
    <row r="17" spans="1:34" ht="13.5">
      <c r="A17" s="51" t="s">
        <v>10</v>
      </c>
      <c r="C17" s="77">
        <f t="shared" si="0"/>
        <v>1019146.74</v>
      </c>
      <c r="D17" s="78">
        <f t="shared" si="1"/>
        <v>593421.51</v>
      </c>
      <c r="E17" s="78">
        <f t="shared" si="2"/>
        <v>301055.23</v>
      </c>
      <c r="F17" s="79">
        <f t="shared" si="4"/>
        <v>1913623.48</v>
      </c>
      <c r="H17" s="77">
        <v>594598.71</v>
      </c>
      <c r="I17" s="79">
        <f t="shared" si="5"/>
        <v>-1177.1999999999534</v>
      </c>
      <c r="K17" s="77">
        <v>726845</v>
      </c>
      <c r="L17" s="78">
        <v>391433</v>
      </c>
      <c r="M17" s="78">
        <v>210743</v>
      </c>
      <c r="N17" s="79">
        <f t="shared" si="6"/>
        <v>1329021</v>
      </c>
      <c r="P17" s="77">
        <v>224743</v>
      </c>
      <c r="Q17" s="78">
        <v>157319</v>
      </c>
      <c r="R17" s="78">
        <v>67423</v>
      </c>
      <c r="S17" s="79">
        <f t="shared" si="7"/>
        <v>449485</v>
      </c>
      <c r="U17" s="77">
        <f t="shared" si="8"/>
        <v>951588</v>
      </c>
      <c r="V17" s="78">
        <f t="shared" si="3"/>
        <v>548752</v>
      </c>
      <c r="W17" s="78">
        <f t="shared" si="3"/>
        <v>278166</v>
      </c>
      <c r="X17" s="79">
        <f t="shared" si="9"/>
        <v>1778506</v>
      </c>
      <c r="Z17" s="77">
        <v>52513.51999999999</v>
      </c>
      <c r="AA17" s="78">
        <v>34137.85999999999</v>
      </c>
      <c r="AB17" s="78">
        <v>18375.66</v>
      </c>
      <c r="AC17" s="79">
        <f t="shared" si="10"/>
        <v>105027.03999999998</v>
      </c>
      <c r="AE17" s="77">
        <v>15045.220000000001</v>
      </c>
      <c r="AF17" s="78">
        <v>10531.65</v>
      </c>
      <c r="AG17" s="78">
        <v>4513.570000000001</v>
      </c>
      <c r="AH17" s="79">
        <f t="shared" si="11"/>
        <v>30090.440000000002</v>
      </c>
    </row>
    <row r="18" spans="1:34" ht="13.5">
      <c r="A18" s="51" t="s">
        <v>11</v>
      </c>
      <c r="C18" s="77">
        <f t="shared" si="0"/>
        <v>30345.73</v>
      </c>
      <c r="D18" s="78">
        <f t="shared" si="1"/>
        <v>17798.11</v>
      </c>
      <c r="E18" s="78">
        <f t="shared" si="2"/>
        <v>9040.619999999999</v>
      </c>
      <c r="F18" s="79">
        <f t="shared" si="4"/>
        <v>57184.45999999999</v>
      </c>
      <c r="H18" s="77">
        <v>17545.99</v>
      </c>
      <c r="I18" s="79">
        <f t="shared" si="5"/>
        <v>252.11999999999898</v>
      </c>
      <c r="K18" s="77">
        <v>20166</v>
      </c>
      <c r="L18" s="78">
        <v>10830</v>
      </c>
      <c r="M18" s="78">
        <v>5830</v>
      </c>
      <c r="N18" s="79">
        <f t="shared" si="6"/>
        <v>36826</v>
      </c>
      <c r="P18" s="77">
        <v>6129</v>
      </c>
      <c r="Q18" s="78">
        <v>4290</v>
      </c>
      <c r="R18" s="78">
        <v>1838</v>
      </c>
      <c r="S18" s="79">
        <f t="shared" si="7"/>
        <v>12257</v>
      </c>
      <c r="U18" s="77">
        <f t="shared" si="8"/>
        <v>26295</v>
      </c>
      <c r="V18" s="78">
        <f t="shared" si="3"/>
        <v>15120</v>
      </c>
      <c r="W18" s="78">
        <f t="shared" si="3"/>
        <v>7668</v>
      </c>
      <c r="X18" s="79">
        <f t="shared" si="9"/>
        <v>49083</v>
      </c>
      <c r="Z18" s="77">
        <v>3153.03</v>
      </c>
      <c r="AA18" s="78">
        <v>2049.7200000000003</v>
      </c>
      <c r="AB18" s="78">
        <v>1103.31</v>
      </c>
      <c r="AC18" s="79">
        <f t="shared" si="10"/>
        <v>6306.0599999999995</v>
      </c>
      <c r="AE18" s="77">
        <v>897.7</v>
      </c>
      <c r="AF18" s="78">
        <v>628.39</v>
      </c>
      <c r="AG18" s="78">
        <v>269.31</v>
      </c>
      <c r="AH18" s="79">
        <f t="shared" si="11"/>
        <v>1795.4</v>
      </c>
    </row>
    <row r="19" spans="1:34" ht="13.5">
      <c r="A19" s="51" t="s">
        <v>12</v>
      </c>
      <c r="C19" s="77">
        <f t="shared" si="0"/>
        <v>112073.47</v>
      </c>
      <c r="D19" s="78">
        <f t="shared" si="1"/>
        <v>65831.91</v>
      </c>
      <c r="E19" s="78">
        <f t="shared" si="2"/>
        <v>33452.56</v>
      </c>
      <c r="F19" s="79">
        <f t="shared" si="4"/>
        <v>211357.94</v>
      </c>
      <c r="H19" s="77">
        <v>64357.69</v>
      </c>
      <c r="I19" s="79">
        <f t="shared" si="5"/>
        <v>1474.2200000000012</v>
      </c>
      <c r="K19" s="77">
        <v>74365</v>
      </c>
      <c r="L19" s="78">
        <v>40027</v>
      </c>
      <c r="M19" s="78">
        <v>21551</v>
      </c>
      <c r="N19" s="79">
        <f t="shared" si="6"/>
        <v>135943</v>
      </c>
      <c r="P19" s="77">
        <v>22655</v>
      </c>
      <c r="Q19" s="78">
        <v>15857</v>
      </c>
      <c r="R19" s="78">
        <v>6796</v>
      </c>
      <c r="S19" s="79">
        <f t="shared" si="7"/>
        <v>45308</v>
      </c>
      <c r="U19" s="77">
        <f t="shared" si="8"/>
        <v>97020</v>
      </c>
      <c r="V19" s="78">
        <f t="shared" si="3"/>
        <v>55884</v>
      </c>
      <c r="W19" s="78">
        <f t="shared" si="3"/>
        <v>28347</v>
      </c>
      <c r="X19" s="79">
        <f t="shared" si="9"/>
        <v>181251</v>
      </c>
      <c r="Z19" s="77">
        <v>11807.97</v>
      </c>
      <c r="AA19" s="78">
        <v>7676.0599999999995</v>
      </c>
      <c r="AB19" s="78">
        <v>4131.91</v>
      </c>
      <c r="AC19" s="79">
        <f t="shared" si="10"/>
        <v>23615.94</v>
      </c>
      <c r="AE19" s="77">
        <v>3245.5</v>
      </c>
      <c r="AF19" s="78">
        <v>2271.85</v>
      </c>
      <c r="AG19" s="78">
        <v>973.6500000000001</v>
      </c>
      <c r="AH19" s="79">
        <f t="shared" si="11"/>
        <v>6491</v>
      </c>
    </row>
    <row r="20" spans="1:34" ht="13.5">
      <c r="A20" s="51" t="s">
        <v>13</v>
      </c>
      <c r="C20" s="77">
        <f t="shared" si="0"/>
        <v>298747.2</v>
      </c>
      <c r="D20" s="78">
        <f t="shared" si="1"/>
        <v>174867.33</v>
      </c>
      <c r="E20" s="78">
        <f t="shared" si="2"/>
        <v>88677.87</v>
      </c>
      <c r="F20" s="79">
        <f t="shared" si="4"/>
        <v>562292.4</v>
      </c>
      <c r="H20" s="77">
        <v>158703.13</v>
      </c>
      <c r="I20" s="79">
        <f t="shared" si="5"/>
        <v>16164.199999999983</v>
      </c>
      <c r="K20" s="77">
        <v>199155</v>
      </c>
      <c r="L20" s="78">
        <v>106577</v>
      </c>
      <c r="M20" s="78">
        <v>57379</v>
      </c>
      <c r="N20" s="79">
        <f t="shared" si="6"/>
        <v>363111</v>
      </c>
      <c r="P20" s="77">
        <v>62805</v>
      </c>
      <c r="Q20" s="78">
        <v>43962</v>
      </c>
      <c r="R20" s="78">
        <v>18840</v>
      </c>
      <c r="S20" s="79">
        <f t="shared" si="7"/>
        <v>125607</v>
      </c>
      <c r="U20" s="77">
        <f t="shared" si="8"/>
        <v>261960</v>
      </c>
      <c r="V20" s="78">
        <f t="shared" si="3"/>
        <v>150539</v>
      </c>
      <c r="W20" s="78">
        <f t="shared" si="3"/>
        <v>76219</v>
      </c>
      <c r="X20" s="79">
        <f t="shared" si="9"/>
        <v>488718</v>
      </c>
      <c r="Z20" s="77">
        <v>28498.24</v>
      </c>
      <c r="AA20" s="78">
        <v>18526.06</v>
      </c>
      <c r="AB20" s="78">
        <v>9972.18</v>
      </c>
      <c r="AC20" s="79">
        <f t="shared" si="10"/>
        <v>56996.48</v>
      </c>
      <c r="AE20" s="77">
        <v>8288.960000000001</v>
      </c>
      <c r="AF20" s="78">
        <v>5802.27</v>
      </c>
      <c r="AG20" s="78">
        <v>2486.69</v>
      </c>
      <c r="AH20" s="79">
        <f t="shared" si="11"/>
        <v>16577.920000000002</v>
      </c>
    </row>
    <row r="21" spans="1:34" ht="13.5">
      <c r="A21" s="51" t="s">
        <v>14</v>
      </c>
      <c r="C21" s="77">
        <f t="shared" si="0"/>
        <v>6535.21</v>
      </c>
      <c r="D21" s="78">
        <f t="shared" si="1"/>
        <v>3813.37</v>
      </c>
      <c r="E21" s="78">
        <f t="shared" si="2"/>
        <v>1936.84</v>
      </c>
      <c r="F21" s="79">
        <f t="shared" si="4"/>
        <v>12285.42</v>
      </c>
      <c r="H21" s="77">
        <v>4542.450000000001</v>
      </c>
      <c r="I21" s="79">
        <f t="shared" si="5"/>
        <v>-729.0800000000008</v>
      </c>
      <c r="K21" s="77">
        <v>4594</v>
      </c>
      <c r="L21" s="78">
        <v>2476</v>
      </c>
      <c r="M21" s="78">
        <v>1333</v>
      </c>
      <c r="N21" s="79">
        <f t="shared" si="6"/>
        <v>8403</v>
      </c>
      <c r="P21" s="77">
        <v>1405</v>
      </c>
      <c r="Q21" s="78">
        <v>983</v>
      </c>
      <c r="R21" s="78">
        <v>422</v>
      </c>
      <c r="S21" s="79">
        <f t="shared" si="7"/>
        <v>2810</v>
      </c>
      <c r="U21" s="77">
        <f t="shared" si="8"/>
        <v>5999</v>
      </c>
      <c r="V21" s="78">
        <f t="shared" si="3"/>
        <v>3459</v>
      </c>
      <c r="W21" s="78">
        <f t="shared" si="3"/>
        <v>1755</v>
      </c>
      <c r="X21" s="79">
        <f t="shared" si="9"/>
        <v>11213</v>
      </c>
      <c r="Z21" s="77">
        <v>420.15</v>
      </c>
      <c r="AA21" s="78">
        <v>273.13</v>
      </c>
      <c r="AB21" s="78">
        <v>147.02</v>
      </c>
      <c r="AC21" s="79">
        <f t="shared" si="10"/>
        <v>840.3</v>
      </c>
      <c r="AE21" s="77">
        <v>116.06</v>
      </c>
      <c r="AF21" s="78">
        <v>81.24</v>
      </c>
      <c r="AG21" s="78">
        <v>34.82</v>
      </c>
      <c r="AH21" s="79">
        <f t="shared" si="11"/>
        <v>232.12</v>
      </c>
    </row>
    <row r="22" spans="1:34" ht="13.5">
      <c r="A22" s="51" t="s">
        <v>15</v>
      </c>
      <c r="C22" s="77">
        <f t="shared" si="0"/>
        <v>317297.49</v>
      </c>
      <c r="D22" s="78">
        <f t="shared" si="1"/>
        <v>185136.63</v>
      </c>
      <c r="E22" s="78">
        <f t="shared" si="2"/>
        <v>94029.86</v>
      </c>
      <c r="F22" s="79">
        <f t="shared" si="4"/>
        <v>596463.98</v>
      </c>
      <c r="H22" s="77">
        <v>192941.58</v>
      </c>
      <c r="I22" s="79">
        <f t="shared" si="5"/>
        <v>-7804.9499999999825</v>
      </c>
      <c r="K22" s="77">
        <v>226790</v>
      </c>
      <c r="L22" s="78">
        <v>122636</v>
      </c>
      <c r="M22" s="78">
        <v>66025</v>
      </c>
      <c r="N22" s="79">
        <f t="shared" si="6"/>
        <v>415451</v>
      </c>
      <c r="P22" s="77">
        <v>68594</v>
      </c>
      <c r="Q22" s="78">
        <v>48014</v>
      </c>
      <c r="R22" s="78">
        <v>20578</v>
      </c>
      <c r="S22" s="79">
        <f t="shared" si="7"/>
        <v>137186</v>
      </c>
      <c r="U22" s="77">
        <f t="shared" si="8"/>
        <v>295384</v>
      </c>
      <c r="V22" s="78">
        <f t="shared" si="3"/>
        <v>170650</v>
      </c>
      <c r="W22" s="78">
        <f t="shared" si="3"/>
        <v>86603</v>
      </c>
      <c r="X22" s="79">
        <f t="shared" si="9"/>
        <v>552637</v>
      </c>
      <c r="Z22" s="77">
        <v>17082.56</v>
      </c>
      <c r="AA22" s="78">
        <v>11104.980000000001</v>
      </c>
      <c r="AB22" s="78">
        <v>5977.58</v>
      </c>
      <c r="AC22" s="79">
        <f t="shared" si="10"/>
        <v>34165.12</v>
      </c>
      <c r="AE22" s="77">
        <v>4830.93</v>
      </c>
      <c r="AF22" s="78">
        <v>3381.65</v>
      </c>
      <c r="AG22" s="78">
        <v>1449.28</v>
      </c>
      <c r="AH22" s="79">
        <f t="shared" si="11"/>
        <v>9661.86</v>
      </c>
    </row>
    <row r="23" spans="1:34" ht="13.5">
      <c r="A23" s="51" t="s">
        <v>16</v>
      </c>
      <c r="C23" s="77">
        <f t="shared" si="0"/>
        <v>108475.34999999999</v>
      </c>
      <c r="D23" s="78">
        <f t="shared" si="1"/>
        <v>63489.16</v>
      </c>
      <c r="E23" s="78">
        <f t="shared" si="2"/>
        <v>32233.19</v>
      </c>
      <c r="F23" s="79">
        <f t="shared" si="4"/>
        <v>204197.7</v>
      </c>
      <c r="H23" s="77">
        <v>60207.22</v>
      </c>
      <c r="I23" s="79">
        <f t="shared" si="5"/>
        <v>3281.9400000000023</v>
      </c>
      <c r="K23" s="77">
        <v>75651</v>
      </c>
      <c r="L23" s="78">
        <v>40886</v>
      </c>
      <c r="M23" s="78">
        <v>22013</v>
      </c>
      <c r="N23" s="79">
        <f t="shared" si="6"/>
        <v>138550</v>
      </c>
      <c r="P23" s="77">
        <v>23296</v>
      </c>
      <c r="Q23" s="78">
        <v>16306</v>
      </c>
      <c r="R23" s="78">
        <v>6989</v>
      </c>
      <c r="S23" s="79">
        <f t="shared" si="7"/>
        <v>46591</v>
      </c>
      <c r="U23" s="77">
        <f t="shared" si="8"/>
        <v>98947</v>
      </c>
      <c r="V23" s="78">
        <f t="shared" si="3"/>
        <v>57192</v>
      </c>
      <c r="W23" s="78">
        <f t="shared" si="3"/>
        <v>29002</v>
      </c>
      <c r="X23" s="79">
        <f t="shared" si="9"/>
        <v>185141</v>
      </c>
      <c r="Z23" s="77">
        <v>7464.9800000000005</v>
      </c>
      <c r="AA23" s="78">
        <v>4852.8</v>
      </c>
      <c r="AB23" s="78">
        <v>2612.1800000000003</v>
      </c>
      <c r="AC23" s="79">
        <f t="shared" si="10"/>
        <v>14929.960000000001</v>
      </c>
      <c r="AE23" s="77">
        <v>2063.37</v>
      </c>
      <c r="AF23" s="78">
        <v>1444.3600000000001</v>
      </c>
      <c r="AG23" s="78">
        <v>619.01</v>
      </c>
      <c r="AH23" s="79">
        <f t="shared" si="11"/>
        <v>4126.74</v>
      </c>
    </row>
    <row r="24" spans="1:34" ht="13.5">
      <c r="A24" s="51" t="s">
        <v>17</v>
      </c>
      <c r="C24" s="77">
        <f t="shared" si="0"/>
        <v>146154.38999999998</v>
      </c>
      <c r="D24" s="78">
        <f t="shared" si="1"/>
        <v>85298.54</v>
      </c>
      <c r="E24" s="78">
        <f t="shared" si="2"/>
        <v>43270.85</v>
      </c>
      <c r="F24" s="79">
        <f t="shared" si="4"/>
        <v>274723.77999999997</v>
      </c>
      <c r="H24" s="77">
        <v>75022.78</v>
      </c>
      <c r="I24" s="79">
        <f t="shared" si="5"/>
        <v>10275.759999999995</v>
      </c>
      <c r="K24" s="77">
        <v>101416</v>
      </c>
      <c r="L24" s="78">
        <v>54495</v>
      </c>
      <c r="M24" s="78">
        <v>29338</v>
      </c>
      <c r="N24" s="79">
        <f t="shared" si="6"/>
        <v>185249</v>
      </c>
      <c r="P24" s="77">
        <v>31537</v>
      </c>
      <c r="Q24" s="78">
        <v>22074</v>
      </c>
      <c r="R24" s="78">
        <v>9461</v>
      </c>
      <c r="S24" s="79">
        <f t="shared" si="7"/>
        <v>63072</v>
      </c>
      <c r="U24" s="77">
        <f t="shared" si="8"/>
        <v>132953</v>
      </c>
      <c r="V24" s="78">
        <f t="shared" si="8"/>
        <v>76569</v>
      </c>
      <c r="W24" s="78">
        <f t="shared" si="8"/>
        <v>38799</v>
      </c>
      <c r="X24" s="79">
        <f t="shared" si="9"/>
        <v>248321</v>
      </c>
      <c r="Z24" s="77">
        <v>10244.52</v>
      </c>
      <c r="AA24" s="78">
        <v>6659.7300000000005</v>
      </c>
      <c r="AB24" s="78">
        <v>3584.79</v>
      </c>
      <c r="AC24" s="79">
        <f t="shared" si="10"/>
        <v>20489.04</v>
      </c>
      <c r="AE24" s="77">
        <v>2956.87</v>
      </c>
      <c r="AF24" s="78">
        <v>2069.81</v>
      </c>
      <c r="AG24" s="78">
        <v>887.0600000000001</v>
      </c>
      <c r="AH24" s="79">
        <f t="shared" si="11"/>
        <v>5913.740000000001</v>
      </c>
    </row>
    <row r="25" spans="1:34" ht="13.5">
      <c r="A25" s="51" t="s">
        <v>18</v>
      </c>
      <c r="C25" s="77">
        <f t="shared" si="0"/>
        <v>16431.82</v>
      </c>
      <c r="D25" s="78">
        <f t="shared" si="1"/>
        <v>9666.670000000002</v>
      </c>
      <c r="E25" s="78">
        <f t="shared" si="2"/>
        <v>4915.15</v>
      </c>
      <c r="F25" s="79">
        <f t="shared" si="4"/>
        <v>31013.64</v>
      </c>
      <c r="H25" s="77">
        <v>11051.5</v>
      </c>
      <c r="I25" s="79">
        <f t="shared" si="5"/>
        <v>-1384.829999999998</v>
      </c>
      <c r="K25" s="77">
        <v>11329</v>
      </c>
      <c r="L25" s="78">
        <v>6161</v>
      </c>
      <c r="M25" s="78">
        <v>3318</v>
      </c>
      <c r="N25" s="79">
        <f t="shared" si="6"/>
        <v>20808</v>
      </c>
      <c r="P25" s="77">
        <v>3375</v>
      </c>
      <c r="Q25" s="78">
        <v>2363</v>
      </c>
      <c r="R25" s="78">
        <v>1012</v>
      </c>
      <c r="S25" s="79">
        <f t="shared" si="7"/>
        <v>6750</v>
      </c>
      <c r="U25" s="77">
        <f t="shared" si="8"/>
        <v>14704</v>
      </c>
      <c r="V25" s="78">
        <f t="shared" si="8"/>
        <v>8524</v>
      </c>
      <c r="W25" s="78">
        <f t="shared" si="8"/>
        <v>4330</v>
      </c>
      <c r="X25" s="79">
        <f t="shared" si="9"/>
        <v>27558</v>
      </c>
      <c r="Z25" s="77">
        <v>1338.1200000000001</v>
      </c>
      <c r="AA25" s="78">
        <v>869.8800000000001</v>
      </c>
      <c r="AB25" s="78">
        <v>468.24</v>
      </c>
      <c r="AC25" s="79">
        <f t="shared" si="10"/>
        <v>2676.24</v>
      </c>
      <c r="AE25" s="77">
        <v>389.70000000000005</v>
      </c>
      <c r="AF25" s="78">
        <v>272.79</v>
      </c>
      <c r="AG25" s="78">
        <v>116.91000000000001</v>
      </c>
      <c r="AH25" s="79">
        <f t="shared" si="11"/>
        <v>779.4</v>
      </c>
    </row>
    <row r="26" spans="1:34" ht="13.5">
      <c r="A26" s="51" t="s">
        <v>19</v>
      </c>
      <c r="C26" s="77">
        <f t="shared" si="0"/>
        <v>12277148.93</v>
      </c>
      <c r="D26" s="78">
        <f t="shared" si="1"/>
        <v>7124919.08</v>
      </c>
      <c r="E26" s="78">
        <f t="shared" si="2"/>
        <v>3614300.85</v>
      </c>
      <c r="F26" s="79">
        <f t="shared" si="4"/>
        <v>23016368.86</v>
      </c>
      <c r="H26" s="77">
        <v>6879144.43</v>
      </c>
      <c r="I26" s="79">
        <f t="shared" si="5"/>
        <v>245774.65000000037</v>
      </c>
      <c r="K26" s="77">
        <v>8812231</v>
      </c>
      <c r="L26" s="78">
        <v>4728528</v>
      </c>
      <c r="M26" s="78">
        <v>2545773</v>
      </c>
      <c r="N26" s="79">
        <f t="shared" si="6"/>
        <v>16086532</v>
      </c>
      <c r="P26" s="77">
        <v>2716985</v>
      </c>
      <c r="Q26" s="78">
        <v>1901890</v>
      </c>
      <c r="R26" s="78">
        <v>815096</v>
      </c>
      <c r="S26" s="79">
        <f t="shared" si="7"/>
        <v>5433971</v>
      </c>
      <c r="U26" s="77">
        <f t="shared" si="8"/>
        <v>11529216</v>
      </c>
      <c r="V26" s="78">
        <f t="shared" si="8"/>
        <v>6630418</v>
      </c>
      <c r="W26" s="78">
        <f t="shared" si="8"/>
        <v>3360869</v>
      </c>
      <c r="X26" s="79">
        <f t="shared" si="9"/>
        <v>21520503</v>
      </c>
      <c r="Z26" s="77">
        <v>581930.94</v>
      </c>
      <c r="AA26" s="78">
        <v>378299.69</v>
      </c>
      <c r="AB26" s="78">
        <v>203631.25</v>
      </c>
      <c r="AC26" s="79">
        <f t="shared" si="10"/>
        <v>1163861.88</v>
      </c>
      <c r="AE26" s="77">
        <v>166001.99</v>
      </c>
      <c r="AF26" s="78">
        <v>116201.39</v>
      </c>
      <c r="AG26" s="78">
        <v>49800.600000000006</v>
      </c>
      <c r="AH26" s="79">
        <f t="shared" si="11"/>
        <v>332003.98</v>
      </c>
    </row>
    <row r="27" spans="1:34" ht="13.5">
      <c r="A27" s="51" t="s">
        <v>20</v>
      </c>
      <c r="C27" s="77">
        <f t="shared" si="0"/>
        <v>95365.11</v>
      </c>
      <c r="D27" s="78">
        <f t="shared" si="1"/>
        <v>55707.18</v>
      </c>
      <c r="E27" s="78">
        <f t="shared" si="2"/>
        <v>28269.93</v>
      </c>
      <c r="F27" s="79">
        <f t="shared" si="4"/>
        <v>179342.22</v>
      </c>
      <c r="H27" s="77">
        <v>48473.05</v>
      </c>
      <c r="I27" s="79">
        <f t="shared" si="5"/>
        <v>7234.129999999997</v>
      </c>
      <c r="K27" s="77">
        <v>65819</v>
      </c>
      <c r="L27" s="78">
        <v>35383</v>
      </c>
      <c r="M27" s="78">
        <v>19049</v>
      </c>
      <c r="N27" s="79">
        <f t="shared" si="6"/>
        <v>120251</v>
      </c>
      <c r="P27" s="77">
        <v>20331</v>
      </c>
      <c r="Q27" s="78">
        <v>14231</v>
      </c>
      <c r="R27" s="78">
        <v>6099</v>
      </c>
      <c r="S27" s="79">
        <f t="shared" si="7"/>
        <v>40661</v>
      </c>
      <c r="U27" s="77">
        <f t="shared" si="8"/>
        <v>86150</v>
      </c>
      <c r="V27" s="78">
        <f t="shared" si="8"/>
        <v>49614</v>
      </c>
      <c r="W27" s="78">
        <f t="shared" si="8"/>
        <v>25148</v>
      </c>
      <c r="X27" s="79">
        <f t="shared" si="9"/>
        <v>160912</v>
      </c>
      <c r="Z27" s="77">
        <v>7158.84</v>
      </c>
      <c r="AA27" s="78">
        <v>4653.79</v>
      </c>
      <c r="AB27" s="78">
        <v>2505.05</v>
      </c>
      <c r="AC27" s="79">
        <f t="shared" si="10"/>
        <v>14317.68</v>
      </c>
      <c r="AE27" s="77">
        <v>2056.27</v>
      </c>
      <c r="AF27" s="78">
        <v>1439.3899999999999</v>
      </c>
      <c r="AG27" s="78">
        <v>616.8800000000001</v>
      </c>
      <c r="AH27" s="79">
        <f t="shared" si="11"/>
        <v>4112.54</v>
      </c>
    </row>
    <row r="28" spans="1:34" ht="13.5">
      <c r="A28" s="51" t="s">
        <v>21</v>
      </c>
      <c r="C28" s="77">
        <f t="shared" si="0"/>
        <v>155460.46</v>
      </c>
      <c r="D28" s="78">
        <f t="shared" si="1"/>
        <v>90893.73999999999</v>
      </c>
      <c r="E28" s="78">
        <f t="shared" si="2"/>
        <v>46162.72</v>
      </c>
      <c r="F28" s="79">
        <f t="shared" si="4"/>
        <v>292516.92</v>
      </c>
      <c r="H28" s="77">
        <v>86045.48999999999</v>
      </c>
      <c r="I28" s="79">
        <f t="shared" si="5"/>
        <v>4848.25</v>
      </c>
      <c r="K28" s="77">
        <v>105895</v>
      </c>
      <c r="L28" s="78">
        <v>56872</v>
      </c>
      <c r="M28" s="78">
        <v>30619</v>
      </c>
      <c r="N28" s="79">
        <f t="shared" si="6"/>
        <v>193386</v>
      </c>
      <c r="P28" s="77">
        <v>32151</v>
      </c>
      <c r="Q28" s="78">
        <v>22506</v>
      </c>
      <c r="R28" s="78">
        <v>9645</v>
      </c>
      <c r="S28" s="79">
        <f t="shared" si="7"/>
        <v>64302</v>
      </c>
      <c r="U28" s="77">
        <f t="shared" si="8"/>
        <v>138046</v>
      </c>
      <c r="V28" s="78">
        <f t="shared" si="8"/>
        <v>79378</v>
      </c>
      <c r="W28" s="78">
        <f t="shared" si="8"/>
        <v>40264</v>
      </c>
      <c r="X28" s="79">
        <f t="shared" si="9"/>
        <v>257688</v>
      </c>
      <c r="Z28" s="77">
        <v>13508.49</v>
      </c>
      <c r="AA28" s="78">
        <v>8781.56</v>
      </c>
      <c r="AB28" s="78">
        <v>4726.93</v>
      </c>
      <c r="AC28" s="79">
        <f t="shared" si="10"/>
        <v>27016.98</v>
      </c>
      <c r="AE28" s="77">
        <v>3905.97</v>
      </c>
      <c r="AF28" s="78">
        <v>2734.18</v>
      </c>
      <c r="AG28" s="78">
        <v>1171.79</v>
      </c>
      <c r="AH28" s="79">
        <f t="shared" si="11"/>
        <v>7811.94</v>
      </c>
    </row>
    <row r="29" spans="1:34" ht="13.5">
      <c r="A29" s="51" t="s">
        <v>22</v>
      </c>
      <c r="C29" s="77">
        <f t="shared" si="0"/>
        <v>13438.23</v>
      </c>
      <c r="D29" s="78">
        <f t="shared" si="1"/>
        <v>7906.500000000001</v>
      </c>
      <c r="E29" s="78">
        <f t="shared" si="2"/>
        <v>4018.73</v>
      </c>
      <c r="F29" s="79">
        <f t="shared" si="4"/>
        <v>25363.46</v>
      </c>
      <c r="H29" s="77">
        <v>8503.21</v>
      </c>
      <c r="I29" s="79">
        <f t="shared" si="5"/>
        <v>-596.7099999999982</v>
      </c>
      <c r="K29" s="77">
        <v>8837</v>
      </c>
      <c r="L29" s="78">
        <v>4762</v>
      </c>
      <c r="M29" s="78">
        <v>2564</v>
      </c>
      <c r="N29" s="79">
        <f t="shared" si="6"/>
        <v>16163</v>
      </c>
      <c r="P29" s="77">
        <v>2657</v>
      </c>
      <c r="Q29" s="78">
        <v>1859</v>
      </c>
      <c r="R29" s="78">
        <v>796</v>
      </c>
      <c r="S29" s="79">
        <f t="shared" si="7"/>
        <v>5312</v>
      </c>
      <c r="U29" s="77">
        <f t="shared" si="8"/>
        <v>11494</v>
      </c>
      <c r="V29" s="78">
        <f t="shared" si="8"/>
        <v>6621</v>
      </c>
      <c r="W29" s="78">
        <f t="shared" si="8"/>
        <v>3360</v>
      </c>
      <c r="X29" s="79">
        <f t="shared" si="9"/>
        <v>21475</v>
      </c>
      <c r="Z29" s="77">
        <v>1511.65</v>
      </c>
      <c r="AA29" s="78">
        <v>982.69</v>
      </c>
      <c r="AB29" s="78">
        <v>528.96</v>
      </c>
      <c r="AC29" s="79">
        <f t="shared" si="10"/>
        <v>3023.3</v>
      </c>
      <c r="AE29" s="77">
        <v>432.58000000000004</v>
      </c>
      <c r="AF29" s="78">
        <v>302.81</v>
      </c>
      <c r="AG29" s="78">
        <v>129.77</v>
      </c>
      <c r="AH29" s="79">
        <f t="shared" si="11"/>
        <v>865.1600000000001</v>
      </c>
    </row>
    <row r="30" spans="1:34" ht="13.5">
      <c r="A30" s="51" t="s">
        <v>23</v>
      </c>
      <c r="C30" s="77">
        <f t="shared" si="0"/>
        <v>109167.42000000001</v>
      </c>
      <c r="D30" s="78">
        <f t="shared" si="1"/>
        <v>63686.67</v>
      </c>
      <c r="E30" s="78">
        <f t="shared" si="2"/>
        <v>32320.75</v>
      </c>
      <c r="F30" s="79">
        <f t="shared" si="4"/>
        <v>205174.84000000003</v>
      </c>
      <c r="H30" s="77">
        <v>61323.100000000006</v>
      </c>
      <c r="I30" s="79">
        <f t="shared" si="5"/>
        <v>2363.5699999999924</v>
      </c>
      <c r="K30" s="77">
        <v>75800</v>
      </c>
      <c r="L30" s="78">
        <v>40719</v>
      </c>
      <c r="M30" s="78">
        <v>21921</v>
      </c>
      <c r="N30" s="79">
        <f t="shared" si="6"/>
        <v>138440</v>
      </c>
      <c r="P30" s="77">
        <v>23433</v>
      </c>
      <c r="Q30" s="78">
        <v>16403</v>
      </c>
      <c r="R30" s="78">
        <v>7030</v>
      </c>
      <c r="S30" s="79">
        <f t="shared" si="7"/>
        <v>46866</v>
      </c>
      <c r="U30" s="77">
        <f t="shared" si="8"/>
        <v>99233</v>
      </c>
      <c r="V30" s="78">
        <f t="shared" si="8"/>
        <v>57122</v>
      </c>
      <c r="W30" s="78">
        <f t="shared" si="8"/>
        <v>28951</v>
      </c>
      <c r="X30" s="79">
        <f t="shared" si="9"/>
        <v>185306</v>
      </c>
      <c r="Z30" s="77">
        <v>7800.349999999999</v>
      </c>
      <c r="AA30" s="78">
        <v>5070.82</v>
      </c>
      <c r="AB30" s="78">
        <v>2729.5299999999997</v>
      </c>
      <c r="AC30" s="79">
        <f t="shared" si="10"/>
        <v>15600.699999999997</v>
      </c>
      <c r="AE30" s="77">
        <v>2134.0699999999997</v>
      </c>
      <c r="AF30" s="78">
        <v>1493.85</v>
      </c>
      <c r="AG30" s="78">
        <v>640.2199999999999</v>
      </c>
      <c r="AH30" s="79">
        <f t="shared" si="11"/>
        <v>4268.139999999999</v>
      </c>
    </row>
    <row r="31" spans="1:34" ht="13.5">
      <c r="A31" s="51" t="s">
        <v>24</v>
      </c>
      <c r="C31" s="77">
        <f t="shared" si="0"/>
        <v>147907.41999999998</v>
      </c>
      <c r="D31" s="78">
        <f t="shared" si="1"/>
        <v>86300.06</v>
      </c>
      <c r="E31" s="78">
        <f t="shared" si="2"/>
        <v>43815.36</v>
      </c>
      <c r="F31" s="79">
        <f t="shared" si="4"/>
        <v>278022.83999999997</v>
      </c>
      <c r="H31" s="77">
        <v>81238.97</v>
      </c>
      <c r="I31" s="79">
        <f t="shared" si="5"/>
        <v>5061.0899999999965</v>
      </c>
      <c r="K31" s="77">
        <v>103198</v>
      </c>
      <c r="L31" s="78">
        <v>55516</v>
      </c>
      <c r="M31" s="78">
        <v>29889</v>
      </c>
      <c r="N31" s="79">
        <f t="shared" si="6"/>
        <v>188603</v>
      </c>
      <c r="P31" s="77">
        <v>31649</v>
      </c>
      <c r="Q31" s="78">
        <v>22154</v>
      </c>
      <c r="R31" s="78">
        <v>9496</v>
      </c>
      <c r="S31" s="79">
        <f t="shared" si="7"/>
        <v>63299</v>
      </c>
      <c r="U31" s="77">
        <f t="shared" si="8"/>
        <v>134847</v>
      </c>
      <c r="V31" s="78">
        <f t="shared" si="8"/>
        <v>77670</v>
      </c>
      <c r="W31" s="78">
        <f t="shared" si="8"/>
        <v>39385</v>
      </c>
      <c r="X31" s="79">
        <f t="shared" si="9"/>
        <v>251902</v>
      </c>
      <c r="Z31" s="77">
        <v>10260.46</v>
      </c>
      <c r="AA31" s="78">
        <v>6670.09</v>
      </c>
      <c r="AB31" s="78">
        <v>3590.37</v>
      </c>
      <c r="AC31" s="79">
        <f t="shared" si="10"/>
        <v>20520.92</v>
      </c>
      <c r="AE31" s="77">
        <v>2799.96</v>
      </c>
      <c r="AF31" s="78">
        <v>1959.9700000000003</v>
      </c>
      <c r="AG31" s="78">
        <v>839.99</v>
      </c>
      <c r="AH31" s="79">
        <f t="shared" si="11"/>
        <v>5599.92</v>
      </c>
    </row>
    <row r="32" spans="1:34" ht="13.5">
      <c r="A32" s="51" t="s">
        <v>25</v>
      </c>
      <c r="C32" s="77">
        <f t="shared" si="0"/>
        <v>7307.04</v>
      </c>
      <c r="D32" s="78">
        <f t="shared" si="1"/>
        <v>4327.13</v>
      </c>
      <c r="E32" s="78">
        <f t="shared" si="2"/>
        <v>2198.91</v>
      </c>
      <c r="F32" s="79">
        <f t="shared" si="4"/>
        <v>13833.08</v>
      </c>
      <c r="H32" s="77">
        <v>4321.6</v>
      </c>
      <c r="I32" s="79">
        <f t="shared" si="5"/>
        <v>5.529999999999745</v>
      </c>
      <c r="K32" s="77">
        <v>4818</v>
      </c>
      <c r="L32" s="78">
        <v>2624</v>
      </c>
      <c r="M32" s="78">
        <v>1413</v>
      </c>
      <c r="N32" s="79">
        <f t="shared" si="6"/>
        <v>8855</v>
      </c>
      <c r="P32" s="77">
        <v>1470</v>
      </c>
      <c r="Q32" s="78">
        <v>1030</v>
      </c>
      <c r="R32" s="78">
        <v>440</v>
      </c>
      <c r="S32" s="79">
        <f t="shared" si="7"/>
        <v>2940</v>
      </c>
      <c r="U32" s="77">
        <f t="shared" si="8"/>
        <v>6288</v>
      </c>
      <c r="V32" s="78">
        <f t="shared" si="8"/>
        <v>3654</v>
      </c>
      <c r="W32" s="78">
        <f t="shared" si="8"/>
        <v>1853</v>
      </c>
      <c r="X32" s="79">
        <f t="shared" si="9"/>
        <v>11795</v>
      </c>
      <c r="Z32" s="77">
        <v>805.1700000000001</v>
      </c>
      <c r="AA32" s="78">
        <v>523.4200000000001</v>
      </c>
      <c r="AB32" s="78">
        <v>281.75</v>
      </c>
      <c r="AC32" s="79">
        <f t="shared" si="10"/>
        <v>1610.3400000000001</v>
      </c>
      <c r="AE32" s="77">
        <v>213.87</v>
      </c>
      <c r="AF32" s="78">
        <v>149.71</v>
      </c>
      <c r="AG32" s="78">
        <v>64.16</v>
      </c>
      <c r="AH32" s="79">
        <f t="shared" si="11"/>
        <v>427.74</v>
      </c>
    </row>
    <row r="33" spans="1:34" ht="13.5">
      <c r="A33" s="51" t="s">
        <v>26</v>
      </c>
      <c r="C33" s="77">
        <f t="shared" si="0"/>
        <v>3184.25</v>
      </c>
      <c r="D33" s="78">
        <f t="shared" si="1"/>
        <v>1887.27</v>
      </c>
      <c r="E33" s="78">
        <f t="shared" si="2"/>
        <v>957.9799999999999</v>
      </c>
      <c r="F33" s="79">
        <f t="shared" si="4"/>
        <v>6029.5</v>
      </c>
      <c r="H33" s="77">
        <v>1686.1399999999999</v>
      </c>
      <c r="I33" s="79">
        <f t="shared" si="5"/>
        <v>201.1300000000001</v>
      </c>
      <c r="K33" s="77">
        <v>2019</v>
      </c>
      <c r="L33" s="78">
        <v>1092</v>
      </c>
      <c r="M33" s="78">
        <v>588</v>
      </c>
      <c r="N33" s="79">
        <f t="shared" si="6"/>
        <v>3699</v>
      </c>
      <c r="P33" s="77">
        <v>648</v>
      </c>
      <c r="Q33" s="78">
        <v>453</v>
      </c>
      <c r="R33" s="78">
        <v>195</v>
      </c>
      <c r="S33" s="79">
        <f t="shared" si="7"/>
        <v>1296</v>
      </c>
      <c r="U33" s="77">
        <f t="shared" si="8"/>
        <v>2667</v>
      </c>
      <c r="V33" s="78">
        <f t="shared" si="8"/>
        <v>1545</v>
      </c>
      <c r="W33" s="78">
        <f t="shared" si="8"/>
        <v>783</v>
      </c>
      <c r="X33" s="79">
        <f t="shared" si="9"/>
        <v>4995</v>
      </c>
      <c r="Z33" s="77">
        <v>396.75</v>
      </c>
      <c r="AA33" s="78">
        <v>257.92</v>
      </c>
      <c r="AB33" s="78">
        <v>138.82999999999998</v>
      </c>
      <c r="AC33" s="79">
        <f t="shared" si="10"/>
        <v>793.5</v>
      </c>
      <c r="AE33" s="77">
        <v>120.5</v>
      </c>
      <c r="AF33" s="78">
        <v>84.35</v>
      </c>
      <c r="AG33" s="78">
        <v>36.15</v>
      </c>
      <c r="AH33" s="79">
        <f t="shared" si="11"/>
        <v>241</v>
      </c>
    </row>
    <row r="34" spans="1:34" ht="13.5">
      <c r="A34" s="51" t="s">
        <v>27</v>
      </c>
      <c r="C34" s="77">
        <f t="shared" si="0"/>
        <v>292476.44999999995</v>
      </c>
      <c r="D34" s="78">
        <f t="shared" si="1"/>
        <v>169846.77</v>
      </c>
      <c r="E34" s="78">
        <f t="shared" si="2"/>
        <v>86171.68000000001</v>
      </c>
      <c r="F34" s="79">
        <f t="shared" si="4"/>
        <v>548494.9</v>
      </c>
      <c r="H34" s="77">
        <v>164124.99</v>
      </c>
      <c r="I34" s="79">
        <f t="shared" si="5"/>
        <v>5721.779999999999</v>
      </c>
      <c r="K34" s="77">
        <v>203594</v>
      </c>
      <c r="L34" s="78">
        <v>108645</v>
      </c>
      <c r="M34" s="78">
        <v>58493</v>
      </c>
      <c r="N34" s="79">
        <f t="shared" si="6"/>
        <v>370732</v>
      </c>
      <c r="P34" s="77">
        <v>62749</v>
      </c>
      <c r="Q34" s="78">
        <v>43923</v>
      </c>
      <c r="R34" s="78">
        <v>18824</v>
      </c>
      <c r="S34" s="79">
        <f t="shared" si="7"/>
        <v>125496</v>
      </c>
      <c r="U34" s="77">
        <f t="shared" si="8"/>
        <v>266343</v>
      </c>
      <c r="V34" s="78">
        <f t="shared" si="8"/>
        <v>152568</v>
      </c>
      <c r="W34" s="78">
        <f t="shared" si="8"/>
        <v>77317</v>
      </c>
      <c r="X34" s="79">
        <f t="shared" si="9"/>
        <v>496228</v>
      </c>
      <c r="Z34" s="77">
        <v>20324.41</v>
      </c>
      <c r="AA34" s="78">
        <v>13212.439999999999</v>
      </c>
      <c r="AB34" s="78">
        <v>7111.97</v>
      </c>
      <c r="AC34" s="79">
        <f t="shared" si="10"/>
        <v>40648.82</v>
      </c>
      <c r="AE34" s="77">
        <v>5809.040000000001</v>
      </c>
      <c r="AF34" s="78">
        <v>4066.3300000000004</v>
      </c>
      <c r="AG34" s="78">
        <v>1742.71</v>
      </c>
      <c r="AH34" s="79">
        <f t="shared" si="11"/>
        <v>11618.080000000002</v>
      </c>
    </row>
    <row r="35" spans="1:34" ht="13.5">
      <c r="A35" s="51" t="s">
        <v>28</v>
      </c>
      <c r="C35" s="77">
        <f t="shared" si="0"/>
        <v>77898.87000000001</v>
      </c>
      <c r="D35" s="78">
        <f t="shared" si="1"/>
        <v>45428.64</v>
      </c>
      <c r="E35" s="78">
        <f t="shared" si="2"/>
        <v>23051.23</v>
      </c>
      <c r="F35" s="79">
        <f t="shared" si="4"/>
        <v>146378.74000000002</v>
      </c>
      <c r="H35" s="77">
        <v>40056.63</v>
      </c>
      <c r="I35" s="79">
        <f t="shared" si="5"/>
        <v>5372.010000000002</v>
      </c>
      <c r="K35" s="77">
        <v>54355</v>
      </c>
      <c r="L35" s="78">
        <v>29209</v>
      </c>
      <c r="M35" s="78">
        <v>15726</v>
      </c>
      <c r="N35" s="79">
        <f t="shared" si="6"/>
        <v>99290</v>
      </c>
      <c r="P35" s="77">
        <v>16815</v>
      </c>
      <c r="Q35" s="78">
        <v>11771</v>
      </c>
      <c r="R35" s="78">
        <v>5045</v>
      </c>
      <c r="S35" s="79">
        <f t="shared" si="7"/>
        <v>33631</v>
      </c>
      <c r="U35" s="77">
        <f t="shared" si="8"/>
        <v>71170</v>
      </c>
      <c r="V35" s="78">
        <f t="shared" si="8"/>
        <v>40980</v>
      </c>
      <c r="W35" s="78">
        <f t="shared" si="8"/>
        <v>20771</v>
      </c>
      <c r="X35" s="79">
        <f t="shared" si="9"/>
        <v>132921</v>
      </c>
      <c r="Z35" s="77">
        <v>5239.6</v>
      </c>
      <c r="AA35" s="78">
        <v>3406.15</v>
      </c>
      <c r="AB35" s="78">
        <v>1833.45</v>
      </c>
      <c r="AC35" s="79">
        <f t="shared" si="10"/>
        <v>10479.2</v>
      </c>
      <c r="AE35" s="77">
        <v>1489.27</v>
      </c>
      <c r="AF35" s="78">
        <v>1042.49</v>
      </c>
      <c r="AG35" s="78">
        <v>446.78000000000003</v>
      </c>
      <c r="AH35" s="79">
        <f t="shared" si="11"/>
        <v>2978.5400000000004</v>
      </c>
    </row>
    <row r="36" spans="1:34" ht="13.5">
      <c r="A36" s="51" t="s">
        <v>29</v>
      </c>
      <c r="C36" s="77">
        <f t="shared" si="0"/>
        <v>50371.93</v>
      </c>
      <c r="D36" s="78">
        <f t="shared" si="1"/>
        <v>29737.5</v>
      </c>
      <c r="E36" s="78">
        <f t="shared" si="2"/>
        <v>15120.43</v>
      </c>
      <c r="F36" s="79">
        <f t="shared" si="4"/>
        <v>95229.85999999999</v>
      </c>
      <c r="H36" s="77">
        <v>31421.120000000003</v>
      </c>
      <c r="I36" s="79">
        <f t="shared" si="5"/>
        <v>-1683.6200000000026</v>
      </c>
      <c r="K36" s="77">
        <v>32498</v>
      </c>
      <c r="L36" s="78">
        <v>17541</v>
      </c>
      <c r="M36" s="78">
        <v>9444</v>
      </c>
      <c r="N36" s="79">
        <f t="shared" si="6"/>
        <v>59483</v>
      </c>
      <c r="P36" s="77">
        <v>9822</v>
      </c>
      <c r="Q36" s="78">
        <v>6875</v>
      </c>
      <c r="R36" s="78">
        <v>2946</v>
      </c>
      <c r="S36" s="79">
        <f t="shared" si="7"/>
        <v>19643</v>
      </c>
      <c r="U36" s="77">
        <f t="shared" si="8"/>
        <v>42320</v>
      </c>
      <c r="V36" s="78">
        <f t="shared" si="8"/>
        <v>24416</v>
      </c>
      <c r="W36" s="78">
        <f t="shared" si="8"/>
        <v>12390</v>
      </c>
      <c r="X36" s="79">
        <f t="shared" si="9"/>
        <v>79126</v>
      </c>
      <c r="Z36" s="77">
        <v>6306.46</v>
      </c>
      <c r="AA36" s="78">
        <v>4099.67</v>
      </c>
      <c r="AB36" s="78">
        <v>2206.79</v>
      </c>
      <c r="AC36" s="79">
        <f t="shared" si="10"/>
        <v>12612.920000000002</v>
      </c>
      <c r="AE36" s="77">
        <v>1745.4699999999998</v>
      </c>
      <c r="AF36" s="78">
        <v>1221.83</v>
      </c>
      <c r="AG36" s="78">
        <v>523.64</v>
      </c>
      <c r="AH36" s="79">
        <f t="shared" si="11"/>
        <v>3490.9399999999996</v>
      </c>
    </row>
    <row r="37" spans="1:34" ht="13.5">
      <c r="A37" s="51" t="s">
        <v>30</v>
      </c>
      <c r="C37" s="77">
        <f t="shared" si="0"/>
        <v>978218.77</v>
      </c>
      <c r="D37" s="78">
        <f t="shared" si="1"/>
        <v>573082.06</v>
      </c>
      <c r="E37" s="78">
        <f t="shared" si="2"/>
        <v>290807.71</v>
      </c>
      <c r="F37" s="79">
        <f t="shared" si="4"/>
        <v>1842108.54</v>
      </c>
      <c r="H37" s="77">
        <v>491202.3</v>
      </c>
      <c r="I37" s="79">
        <f t="shared" si="5"/>
        <v>81879.76000000007</v>
      </c>
      <c r="K37" s="77">
        <v>646714</v>
      </c>
      <c r="L37" s="78">
        <v>346068</v>
      </c>
      <c r="M37" s="78">
        <v>186318</v>
      </c>
      <c r="N37" s="79">
        <f t="shared" si="6"/>
        <v>1179100</v>
      </c>
      <c r="P37" s="77">
        <v>201062</v>
      </c>
      <c r="Q37" s="78">
        <v>140743</v>
      </c>
      <c r="R37" s="78">
        <v>60318</v>
      </c>
      <c r="S37" s="79">
        <f t="shared" si="7"/>
        <v>402123</v>
      </c>
      <c r="U37" s="77">
        <f t="shared" si="8"/>
        <v>847776</v>
      </c>
      <c r="V37" s="78">
        <f t="shared" si="8"/>
        <v>486811</v>
      </c>
      <c r="W37" s="78">
        <f t="shared" si="8"/>
        <v>246636</v>
      </c>
      <c r="X37" s="79">
        <f t="shared" si="9"/>
        <v>1581223</v>
      </c>
      <c r="Z37" s="77">
        <v>100934.67</v>
      </c>
      <c r="AA37" s="78">
        <v>65615.39</v>
      </c>
      <c r="AB37" s="78">
        <v>35319.28</v>
      </c>
      <c r="AC37" s="79">
        <f t="shared" si="10"/>
        <v>201869.34</v>
      </c>
      <c r="AE37" s="77">
        <v>29508.100000000002</v>
      </c>
      <c r="AF37" s="78">
        <v>20655.670000000002</v>
      </c>
      <c r="AG37" s="78">
        <v>8852.43</v>
      </c>
      <c r="AH37" s="79">
        <f t="shared" si="11"/>
        <v>59016.200000000004</v>
      </c>
    </row>
    <row r="38" spans="1:34" ht="13.5">
      <c r="A38" s="51" t="s">
        <v>31</v>
      </c>
      <c r="C38" s="77">
        <f t="shared" si="0"/>
        <v>174687.3</v>
      </c>
      <c r="D38" s="78">
        <f t="shared" si="1"/>
        <v>102899.5</v>
      </c>
      <c r="E38" s="78">
        <f t="shared" si="2"/>
        <v>52227.8</v>
      </c>
      <c r="F38" s="79">
        <f t="shared" si="4"/>
        <v>329814.6</v>
      </c>
      <c r="H38" s="77">
        <v>92044.22</v>
      </c>
      <c r="I38" s="79">
        <f t="shared" si="5"/>
        <v>10855.279999999999</v>
      </c>
      <c r="K38" s="77">
        <v>109265</v>
      </c>
      <c r="L38" s="78">
        <v>58311</v>
      </c>
      <c r="M38" s="78">
        <v>31393</v>
      </c>
      <c r="N38" s="79">
        <f t="shared" si="6"/>
        <v>198969</v>
      </c>
      <c r="P38" s="77">
        <v>34290</v>
      </c>
      <c r="Q38" s="78">
        <v>24004</v>
      </c>
      <c r="R38" s="78">
        <v>10287</v>
      </c>
      <c r="S38" s="79">
        <f t="shared" si="7"/>
        <v>68581</v>
      </c>
      <c r="U38" s="77">
        <f t="shared" si="8"/>
        <v>143555</v>
      </c>
      <c r="V38" s="78">
        <f t="shared" si="8"/>
        <v>82315</v>
      </c>
      <c r="W38" s="78">
        <f t="shared" si="8"/>
        <v>41680</v>
      </c>
      <c r="X38" s="79">
        <f t="shared" si="9"/>
        <v>267550</v>
      </c>
      <c r="Z38" s="77">
        <v>24199.9</v>
      </c>
      <c r="AA38" s="78">
        <v>15731.82</v>
      </c>
      <c r="AB38" s="78">
        <v>8468.08</v>
      </c>
      <c r="AC38" s="79">
        <f t="shared" si="10"/>
        <v>48399.8</v>
      </c>
      <c r="AE38" s="77">
        <v>6932.4</v>
      </c>
      <c r="AF38" s="78">
        <v>4852.679999999999</v>
      </c>
      <c r="AG38" s="78">
        <v>2079.72</v>
      </c>
      <c r="AH38" s="79">
        <f t="shared" si="11"/>
        <v>13864.799999999997</v>
      </c>
    </row>
    <row r="39" spans="1:34" ht="13.5">
      <c r="A39" s="51" t="s">
        <v>32</v>
      </c>
      <c r="C39" s="77">
        <f t="shared" si="0"/>
        <v>13189.99</v>
      </c>
      <c r="D39" s="78">
        <f t="shared" si="1"/>
        <v>7682.849999999999</v>
      </c>
      <c r="E39" s="78">
        <f t="shared" si="2"/>
        <v>3905.14</v>
      </c>
      <c r="F39" s="79">
        <f t="shared" si="4"/>
        <v>24777.98</v>
      </c>
      <c r="H39" s="77">
        <v>7213.15</v>
      </c>
      <c r="I39" s="79">
        <f t="shared" si="5"/>
        <v>469.6999999999998</v>
      </c>
      <c r="K39" s="77">
        <v>9570</v>
      </c>
      <c r="L39" s="78">
        <v>5180</v>
      </c>
      <c r="M39" s="78">
        <v>2789</v>
      </c>
      <c r="N39" s="79">
        <f t="shared" si="6"/>
        <v>17539</v>
      </c>
      <c r="P39" s="77">
        <v>2849</v>
      </c>
      <c r="Q39" s="78">
        <v>1993</v>
      </c>
      <c r="R39" s="78">
        <v>855</v>
      </c>
      <c r="S39" s="79">
        <f t="shared" si="7"/>
        <v>5697</v>
      </c>
      <c r="U39" s="77">
        <f t="shared" si="8"/>
        <v>12419</v>
      </c>
      <c r="V39" s="78">
        <f t="shared" si="8"/>
        <v>7173</v>
      </c>
      <c r="W39" s="78">
        <f t="shared" si="8"/>
        <v>3644</v>
      </c>
      <c r="X39" s="79">
        <f t="shared" si="9"/>
        <v>23236</v>
      </c>
      <c r="Z39" s="77">
        <v>597.86</v>
      </c>
      <c r="AA39" s="78">
        <v>388.66</v>
      </c>
      <c r="AB39" s="78">
        <v>209.20000000000002</v>
      </c>
      <c r="AC39" s="79">
        <f t="shared" si="10"/>
        <v>1195.72</v>
      </c>
      <c r="AE39" s="77">
        <v>173.13</v>
      </c>
      <c r="AF39" s="78">
        <v>121.19</v>
      </c>
      <c r="AG39" s="78">
        <v>51.94</v>
      </c>
      <c r="AH39" s="79">
        <f t="shared" si="11"/>
        <v>346.26</v>
      </c>
    </row>
    <row r="40" spans="1:34" ht="13.5">
      <c r="A40" s="51" t="s">
        <v>33</v>
      </c>
      <c r="C40" s="77">
        <f aca="true" t="shared" si="12" ref="C40:C65">SUM(U40,Z40,AE40)</f>
        <v>1241072.57</v>
      </c>
      <c r="D40" s="78">
        <f aca="true" t="shared" si="13" ref="D40:D65">SUM(V40,AA40,AF40)</f>
        <v>726709.58</v>
      </c>
      <c r="E40" s="78">
        <f aca="true" t="shared" si="14" ref="E40:E65">SUM(W40,AB40,AG40)</f>
        <v>368883.99000000005</v>
      </c>
      <c r="F40" s="79">
        <f t="shared" si="4"/>
        <v>2336666.14</v>
      </c>
      <c r="H40" s="77">
        <v>1391690.78</v>
      </c>
      <c r="I40" s="79">
        <f t="shared" si="5"/>
        <v>-664981.2000000001</v>
      </c>
      <c r="K40" s="77">
        <v>833492</v>
      </c>
      <c r="L40" s="78">
        <v>447231</v>
      </c>
      <c r="M40" s="78">
        <v>240783</v>
      </c>
      <c r="N40" s="79">
        <f t="shared" si="6"/>
        <v>1521506</v>
      </c>
      <c r="P40" s="77">
        <v>257448</v>
      </c>
      <c r="Q40" s="78">
        <v>180212</v>
      </c>
      <c r="R40" s="78">
        <v>77235</v>
      </c>
      <c r="S40" s="79">
        <f t="shared" si="7"/>
        <v>514895</v>
      </c>
      <c r="U40" s="77">
        <f t="shared" si="8"/>
        <v>1090940</v>
      </c>
      <c r="V40" s="78">
        <f t="shared" si="8"/>
        <v>627443</v>
      </c>
      <c r="W40" s="78">
        <f t="shared" si="8"/>
        <v>318018</v>
      </c>
      <c r="X40" s="79">
        <f t="shared" si="9"/>
        <v>2036401</v>
      </c>
      <c r="Z40" s="77">
        <v>116704.57</v>
      </c>
      <c r="AA40" s="78">
        <v>75866.98</v>
      </c>
      <c r="AB40" s="78">
        <v>40837.590000000004</v>
      </c>
      <c r="AC40" s="79">
        <f t="shared" si="10"/>
        <v>233409.13999999998</v>
      </c>
      <c r="AE40" s="77">
        <v>33428</v>
      </c>
      <c r="AF40" s="78">
        <v>23399.600000000002</v>
      </c>
      <c r="AG40" s="78">
        <v>10028.4</v>
      </c>
      <c r="AH40" s="79">
        <f t="shared" si="11"/>
        <v>66856</v>
      </c>
    </row>
    <row r="41" spans="1:34" ht="13.5">
      <c r="A41" s="51" t="s">
        <v>34</v>
      </c>
      <c r="C41" s="77">
        <f t="shared" si="12"/>
        <v>2032643.8599999999</v>
      </c>
      <c r="D41" s="78">
        <f t="shared" si="13"/>
        <v>1186524.63</v>
      </c>
      <c r="E41" s="78">
        <f t="shared" si="14"/>
        <v>601894.2300000001</v>
      </c>
      <c r="F41" s="79">
        <f t="shared" si="4"/>
        <v>3821062.7199999997</v>
      </c>
      <c r="H41" s="77">
        <v>1158325.25</v>
      </c>
      <c r="I41" s="79">
        <f t="shared" si="5"/>
        <v>28199.37999999989</v>
      </c>
      <c r="K41" s="77">
        <v>1428893</v>
      </c>
      <c r="L41" s="78">
        <v>770072</v>
      </c>
      <c r="M41" s="78">
        <v>414597</v>
      </c>
      <c r="N41" s="79">
        <f t="shared" si="6"/>
        <v>2613562</v>
      </c>
      <c r="P41" s="77">
        <v>444980</v>
      </c>
      <c r="Q41" s="78">
        <v>311485</v>
      </c>
      <c r="R41" s="78">
        <v>133494</v>
      </c>
      <c r="S41" s="79">
        <f t="shared" si="7"/>
        <v>889959</v>
      </c>
      <c r="U41" s="77">
        <f t="shared" si="8"/>
        <v>1873873</v>
      </c>
      <c r="V41" s="78">
        <f t="shared" si="8"/>
        <v>1081557</v>
      </c>
      <c r="W41" s="78">
        <f t="shared" si="8"/>
        <v>548091</v>
      </c>
      <c r="X41" s="79">
        <f t="shared" si="9"/>
        <v>3503521</v>
      </c>
      <c r="Z41" s="77">
        <v>123629.45999999999</v>
      </c>
      <c r="AA41" s="78">
        <v>80368.65</v>
      </c>
      <c r="AB41" s="78">
        <v>43260.81</v>
      </c>
      <c r="AC41" s="79">
        <f t="shared" si="10"/>
        <v>247258.91999999998</v>
      </c>
      <c r="AE41" s="77">
        <v>35141.4</v>
      </c>
      <c r="AF41" s="78">
        <v>24598.98</v>
      </c>
      <c r="AG41" s="78">
        <v>10542.420000000002</v>
      </c>
      <c r="AH41" s="79">
        <f t="shared" si="11"/>
        <v>70282.8</v>
      </c>
    </row>
    <row r="42" spans="1:34" ht="13.5">
      <c r="A42" s="51" t="s">
        <v>35</v>
      </c>
      <c r="C42" s="77">
        <f t="shared" si="12"/>
        <v>35455.66</v>
      </c>
      <c r="D42" s="78">
        <f t="shared" si="13"/>
        <v>20710.63</v>
      </c>
      <c r="E42" s="78">
        <f t="shared" si="14"/>
        <v>10517.03</v>
      </c>
      <c r="F42" s="79">
        <f t="shared" si="4"/>
        <v>66683.32</v>
      </c>
      <c r="H42" s="77">
        <v>19304.199999999997</v>
      </c>
      <c r="I42" s="79">
        <f t="shared" si="5"/>
        <v>1406.430000000004</v>
      </c>
      <c r="K42" s="77">
        <v>24280</v>
      </c>
      <c r="L42" s="78">
        <v>13035</v>
      </c>
      <c r="M42" s="78">
        <v>7019</v>
      </c>
      <c r="N42" s="79">
        <f t="shared" si="6"/>
        <v>44334</v>
      </c>
      <c r="P42" s="77">
        <v>7479</v>
      </c>
      <c r="Q42" s="78">
        <v>5234</v>
      </c>
      <c r="R42" s="78">
        <v>2243</v>
      </c>
      <c r="S42" s="79">
        <f t="shared" si="7"/>
        <v>14956</v>
      </c>
      <c r="U42" s="77">
        <f t="shared" si="8"/>
        <v>31759</v>
      </c>
      <c r="V42" s="78">
        <f t="shared" si="8"/>
        <v>18269</v>
      </c>
      <c r="W42" s="78">
        <f t="shared" si="8"/>
        <v>9262</v>
      </c>
      <c r="X42" s="79">
        <f t="shared" si="9"/>
        <v>59290</v>
      </c>
      <c r="Z42" s="77">
        <v>2925.3300000000004</v>
      </c>
      <c r="AA42" s="78">
        <v>1901.7</v>
      </c>
      <c r="AB42" s="78">
        <v>1023.6300000000002</v>
      </c>
      <c r="AC42" s="79">
        <f t="shared" si="10"/>
        <v>5850.660000000001</v>
      </c>
      <c r="AE42" s="77">
        <v>771.33</v>
      </c>
      <c r="AF42" s="78">
        <v>539.9300000000001</v>
      </c>
      <c r="AG42" s="78">
        <v>231.39999999999998</v>
      </c>
      <c r="AH42" s="79">
        <f t="shared" si="11"/>
        <v>1542.6600000000003</v>
      </c>
    </row>
    <row r="43" spans="1:34" ht="13.5">
      <c r="A43" s="51" t="s">
        <v>36</v>
      </c>
      <c r="C43" s="77">
        <f t="shared" si="12"/>
        <v>1477348.02</v>
      </c>
      <c r="D43" s="78">
        <f t="shared" si="13"/>
        <v>864312.43</v>
      </c>
      <c r="E43" s="78">
        <f t="shared" si="14"/>
        <v>438755.59</v>
      </c>
      <c r="F43" s="79">
        <f t="shared" si="4"/>
        <v>2780416.04</v>
      </c>
      <c r="H43" s="77">
        <v>799607.45</v>
      </c>
      <c r="I43" s="79">
        <f t="shared" si="5"/>
        <v>64704.9800000001</v>
      </c>
      <c r="K43" s="77">
        <v>997543</v>
      </c>
      <c r="L43" s="78">
        <v>535147</v>
      </c>
      <c r="M43" s="78">
        <v>288115</v>
      </c>
      <c r="N43" s="79">
        <f t="shared" si="6"/>
        <v>1820805</v>
      </c>
      <c r="P43" s="77">
        <v>307931</v>
      </c>
      <c r="Q43" s="78">
        <v>215552</v>
      </c>
      <c r="R43" s="78">
        <v>92380</v>
      </c>
      <c r="S43" s="79">
        <f t="shared" si="7"/>
        <v>615863</v>
      </c>
      <c r="U43" s="77">
        <f t="shared" si="8"/>
        <v>1305474</v>
      </c>
      <c r="V43" s="78">
        <f t="shared" si="8"/>
        <v>750699</v>
      </c>
      <c r="W43" s="78">
        <f t="shared" si="8"/>
        <v>380495</v>
      </c>
      <c r="X43" s="79">
        <f t="shared" si="9"/>
        <v>2436668</v>
      </c>
      <c r="Z43" s="77">
        <v>134173.42</v>
      </c>
      <c r="AA43" s="78">
        <v>87223.01000000001</v>
      </c>
      <c r="AB43" s="78">
        <v>46950.41</v>
      </c>
      <c r="AC43" s="79">
        <f t="shared" si="10"/>
        <v>268346.84</v>
      </c>
      <c r="AE43" s="77">
        <v>37700.6</v>
      </c>
      <c r="AF43" s="78">
        <v>26390.42</v>
      </c>
      <c r="AG43" s="78">
        <v>11310.18</v>
      </c>
      <c r="AH43" s="79">
        <f t="shared" si="11"/>
        <v>75401.2</v>
      </c>
    </row>
    <row r="44" spans="1:34" ht="13.5">
      <c r="A44" s="51" t="s">
        <v>37</v>
      </c>
      <c r="C44" s="77">
        <f t="shared" si="12"/>
        <v>1673881.74</v>
      </c>
      <c r="D44" s="78">
        <f t="shared" si="13"/>
        <v>980638.3500000001</v>
      </c>
      <c r="E44" s="78">
        <f t="shared" si="14"/>
        <v>498038.38999999996</v>
      </c>
      <c r="F44" s="79">
        <f t="shared" si="4"/>
        <v>3152558.48</v>
      </c>
      <c r="H44" s="77">
        <v>966586.8300000001</v>
      </c>
      <c r="I44" s="79">
        <f t="shared" si="5"/>
        <v>14051.520000000019</v>
      </c>
      <c r="K44" s="77">
        <v>1140282</v>
      </c>
      <c r="L44" s="78">
        <v>614331</v>
      </c>
      <c r="M44" s="78">
        <v>330748</v>
      </c>
      <c r="N44" s="79">
        <f t="shared" si="6"/>
        <v>2085361</v>
      </c>
      <c r="P44" s="77">
        <v>348489</v>
      </c>
      <c r="Q44" s="78">
        <v>243941</v>
      </c>
      <c r="R44" s="78">
        <v>104546</v>
      </c>
      <c r="S44" s="79">
        <f t="shared" si="7"/>
        <v>696976</v>
      </c>
      <c r="U44" s="77">
        <f t="shared" si="8"/>
        <v>1488771</v>
      </c>
      <c r="V44" s="78">
        <f t="shared" si="8"/>
        <v>858272</v>
      </c>
      <c r="W44" s="78">
        <f t="shared" si="8"/>
        <v>435294</v>
      </c>
      <c r="X44" s="79">
        <f t="shared" si="9"/>
        <v>2782337</v>
      </c>
      <c r="Z44" s="77">
        <v>144445.84</v>
      </c>
      <c r="AA44" s="78">
        <v>93900.92</v>
      </c>
      <c r="AB44" s="78">
        <v>50544.92</v>
      </c>
      <c r="AC44" s="79">
        <f t="shared" si="10"/>
        <v>288891.68</v>
      </c>
      <c r="AE44" s="77">
        <v>40664.9</v>
      </c>
      <c r="AF44" s="78">
        <v>28465.43</v>
      </c>
      <c r="AG44" s="78">
        <v>12199.47</v>
      </c>
      <c r="AH44" s="79">
        <f t="shared" si="11"/>
        <v>81329.8</v>
      </c>
    </row>
    <row r="45" spans="1:34" ht="13.5">
      <c r="A45" s="51" t="s">
        <v>38</v>
      </c>
      <c r="C45" s="77">
        <f t="shared" si="12"/>
        <v>1709915.56</v>
      </c>
      <c r="D45" s="78">
        <f t="shared" si="13"/>
        <v>988412.5</v>
      </c>
      <c r="E45" s="78">
        <f t="shared" si="14"/>
        <v>501404.06</v>
      </c>
      <c r="F45" s="79">
        <f t="shared" si="4"/>
        <v>3199732.12</v>
      </c>
      <c r="H45" s="77">
        <v>1382348.3</v>
      </c>
      <c r="I45" s="79">
        <f t="shared" si="5"/>
        <v>-393935.80000000005</v>
      </c>
      <c r="K45" s="77">
        <v>1274214</v>
      </c>
      <c r="L45" s="78">
        <v>685209</v>
      </c>
      <c r="M45" s="78">
        <v>368908</v>
      </c>
      <c r="N45" s="79">
        <f t="shared" si="6"/>
        <v>2328331</v>
      </c>
      <c r="P45" s="77">
        <v>389787</v>
      </c>
      <c r="Q45" s="78">
        <v>272850</v>
      </c>
      <c r="R45" s="78">
        <v>116935</v>
      </c>
      <c r="S45" s="79">
        <f t="shared" si="7"/>
        <v>779572</v>
      </c>
      <c r="U45" s="77">
        <f t="shared" si="8"/>
        <v>1664001</v>
      </c>
      <c r="V45" s="78">
        <f t="shared" si="8"/>
        <v>958059</v>
      </c>
      <c r="W45" s="78">
        <f t="shared" si="8"/>
        <v>485843</v>
      </c>
      <c r="X45" s="79">
        <f t="shared" si="9"/>
        <v>3107903</v>
      </c>
      <c r="Z45" s="77">
        <v>35788.72</v>
      </c>
      <c r="AA45" s="78">
        <v>23265.410000000003</v>
      </c>
      <c r="AB45" s="78">
        <v>12523.310000000001</v>
      </c>
      <c r="AC45" s="79">
        <f t="shared" si="10"/>
        <v>71577.44</v>
      </c>
      <c r="AE45" s="77">
        <v>10125.84</v>
      </c>
      <c r="AF45" s="78">
        <v>7088.09</v>
      </c>
      <c r="AG45" s="78">
        <v>3037.7500000000005</v>
      </c>
      <c r="AH45" s="79">
        <f t="shared" si="11"/>
        <v>20251.68</v>
      </c>
    </row>
    <row r="46" spans="1:34" ht="13.5">
      <c r="A46" s="51" t="s">
        <v>39</v>
      </c>
      <c r="C46" s="77">
        <f t="shared" si="12"/>
        <v>440268.88999999996</v>
      </c>
      <c r="D46" s="78">
        <f t="shared" si="13"/>
        <v>258071.08</v>
      </c>
      <c r="E46" s="78">
        <f t="shared" si="14"/>
        <v>131090.81</v>
      </c>
      <c r="F46" s="79">
        <f t="shared" si="4"/>
        <v>829430.78</v>
      </c>
      <c r="H46" s="77">
        <v>451396.11</v>
      </c>
      <c r="I46" s="79">
        <f t="shared" si="5"/>
        <v>-193325.03</v>
      </c>
      <c r="K46" s="77">
        <v>303761</v>
      </c>
      <c r="L46" s="78">
        <v>164233</v>
      </c>
      <c r="M46" s="78">
        <v>88422</v>
      </c>
      <c r="N46" s="79">
        <f t="shared" si="6"/>
        <v>556416</v>
      </c>
      <c r="P46" s="77">
        <v>92565</v>
      </c>
      <c r="Q46" s="78">
        <v>64795</v>
      </c>
      <c r="R46" s="78">
        <v>27769</v>
      </c>
      <c r="S46" s="79">
        <f t="shared" si="7"/>
        <v>185129</v>
      </c>
      <c r="U46" s="77">
        <f t="shared" si="8"/>
        <v>396326</v>
      </c>
      <c r="V46" s="78">
        <f t="shared" si="8"/>
        <v>229028</v>
      </c>
      <c r="W46" s="78">
        <f t="shared" si="8"/>
        <v>116191</v>
      </c>
      <c r="X46" s="79">
        <f t="shared" si="9"/>
        <v>741545</v>
      </c>
      <c r="Z46" s="77">
        <v>34391.29</v>
      </c>
      <c r="AA46" s="78">
        <v>22356.96</v>
      </c>
      <c r="AB46" s="78">
        <v>12034.33</v>
      </c>
      <c r="AC46" s="79">
        <f t="shared" si="10"/>
        <v>68782.58</v>
      </c>
      <c r="AE46" s="77">
        <v>9551.6</v>
      </c>
      <c r="AF46" s="78">
        <v>6686.12</v>
      </c>
      <c r="AG46" s="78">
        <v>2865.48</v>
      </c>
      <c r="AH46" s="79">
        <f t="shared" si="11"/>
        <v>19103.2</v>
      </c>
    </row>
    <row r="47" spans="1:34" ht="13.5">
      <c r="A47" s="51" t="s">
        <v>40</v>
      </c>
      <c r="C47" s="77">
        <f t="shared" si="12"/>
        <v>135501.44</v>
      </c>
      <c r="D47" s="78">
        <f t="shared" si="13"/>
        <v>80302.54</v>
      </c>
      <c r="E47" s="78">
        <f t="shared" si="14"/>
        <v>40826.899999999994</v>
      </c>
      <c r="F47" s="79">
        <f t="shared" si="4"/>
        <v>256630.87999999998</v>
      </c>
      <c r="H47" s="77">
        <v>77415.14</v>
      </c>
      <c r="I47" s="79">
        <f t="shared" si="5"/>
        <v>2887.399999999994</v>
      </c>
      <c r="K47" s="77">
        <v>86171</v>
      </c>
      <c r="L47" s="78">
        <v>46672</v>
      </c>
      <c r="M47" s="78">
        <v>25129</v>
      </c>
      <c r="N47" s="79">
        <f t="shared" si="6"/>
        <v>157972</v>
      </c>
      <c r="P47" s="77">
        <v>26338</v>
      </c>
      <c r="Q47" s="78">
        <v>18435</v>
      </c>
      <c r="R47" s="78">
        <v>7901</v>
      </c>
      <c r="S47" s="79">
        <f t="shared" si="7"/>
        <v>52674</v>
      </c>
      <c r="U47" s="77">
        <f t="shared" si="8"/>
        <v>112509</v>
      </c>
      <c r="V47" s="78">
        <f t="shared" si="8"/>
        <v>65107</v>
      </c>
      <c r="W47" s="78">
        <f t="shared" si="8"/>
        <v>33030</v>
      </c>
      <c r="X47" s="79">
        <f t="shared" si="9"/>
        <v>210646</v>
      </c>
      <c r="Z47" s="77">
        <v>18011.04</v>
      </c>
      <c r="AA47" s="78">
        <v>11708.56</v>
      </c>
      <c r="AB47" s="78">
        <v>6302.48</v>
      </c>
      <c r="AC47" s="79">
        <f t="shared" si="10"/>
        <v>36022.08</v>
      </c>
      <c r="AE47" s="77">
        <v>4981.4</v>
      </c>
      <c r="AF47" s="78">
        <v>3486.98</v>
      </c>
      <c r="AG47" s="78">
        <v>1494.4199999999998</v>
      </c>
      <c r="AH47" s="79">
        <f t="shared" si="11"/>
        <v>9962.8</v>
      </c>
    </row>
    <row r="48" spans="1:34" ht="13.5">
      <c r="A48" s="51" t="s">
        <v>41</v>
      </c>
      <c r="C48" s="77">
        <f t="shared" si="12"/>
        <v>321783.31999999995</v>
      </c>
      <c r="D48" s="78">
        <f t="shared" si="13"/>
        <v>187614.63</v>
      </c>
      <c r="E48" s="78">
        <f t="shared" si="14"/>
        <v>95244.69</v>
      </c>
      <c r="F48" s="79">
        <f t="shared" si="4"/>
        <v>604642.6399999999</v>
      </c>
      <c r="H48" s="77">
        <v>195273.72999999998</v>
      </c>
      <c r="I48" s="79">
        <f t="shared" si="5"/>
        <v>-7659.099999999977</v>
      </c>
      <c r="K48" s="77">
        <v>228254</v>
      </c>
      <c r="L48" s="78">
        <v>123071</v>
      </c>
      <c r="M48" s="78">
        <v>66260</v>
      </c>
      <c r="N48" s="79">
        <f t="shared" si="6"/>
        <v>417585</v>
      </c>
      <c r="P48" s="77">
        <v>69813</v>
      </c>
      <c r="Q48" s="78">
        <v>48869</v>
      </c>
      <c r="R48" s="78">
        <v>20943</v>
      </c>
      <c r="S48" s="79">
        <f t="shared" si="7"/>
        <v>139625</v>
      </c>
      <c r="U48" s="77">
        <f t="shared" si="8"/>
        <v>298067</v>
      </c>
      <c r="V48" s="78">
        <f t="shared" si="8"/>
        <v>171940</v>
      </c>
      <c r="W48" s="78">
        <f t="shared" si="8"/>
        <v>87203</v>
      </c>
      <c r="X48" s="79">
        <f t="shared" si="9"/>
        <v>557210</v>
      </c>
      <c r="Z48" s="77">
        <v>18564.72</v>
      </c>
      <c r="AA48" s="78">
        <v>12068.509999999998</v>
      </c>
      <c r="AB48" s="78">
        <v>6496.210000000001</v>
      </c>
      <c r="AC48" s="79">
        <f t="shared" si="10"/>
        <v>37129.44</v>
      </c>
      <c r="AE48" s="77">
        <v>5151.6</v>
      </c>
      <c r="AF48" s="78">
        <v>3606.1200000000003</v>
      </c>
      <c r="AG48" s="78">
        <v>1545.48</v>
      </c>
      <c r="AH48" s="79">
        <f t="shared" si="11"/>
        <v>10303.2</v>
      </c>
    </row>
    <row r="49" spans="1:34" ht="13.5">
      <c r="A49" s="51" t="s">
        <v>42</v>
      </c>
      <c r="C49" s="77">
        <f t="shared" si="12"/>
        <v>201569.37999999998</v>
      </c>
      <c r="D49" s="78">
        <f t="shared" si="13"/>
        <v>117735.48999999999</v>
      </c>
      <c r="E49" s="78">
        <f t="shared" si="14"/>
        <v>59761.89</v>
      </c>
      <c r="F49" s="79">
        <f t="shared" si="4"/>
        <v>379066.76</v>
      </c>
      <c r="H49" s="77">
        <v>164650.94</v>
      </c>
      <c r="I49" s="79">
        <f t="shared" si="5"/>
        <v>-46915.45000000001</v>
      </c>
      <c r="K49" s="77">
        <v>137525</v>
      </c>
      <c r="L49" s="78">
        <v>73747</v>
      </c>
      <c r="M49" s="78">
        <v>39704</v>
      </c>
      <c r="N49" s="79">
        <f t="shared" si="6"/>
        <v>250976</v>
      </c>
      <c r="P49" s="77">
        <v>42246</v>
      </c>
      <c r="Q49" s="78">
        <v>29573</v>
      </c>
      <c r="R49" s="78">
        <v>12675</v>
      </c>
      <c r="S49" s="79">
        <f t="shared" si="7"/>
        <v>84494</v>
      </c>
      <c r="U49" s="77">
        <f t="shared" si="8"/>
        <v>179771</v>
      </c>
      <c r="V49" s="78">
        <f t="shared" si="8"/>
        <v>103320</v>
      </c>
      <c r="W49" s="78">
        <f t="shared" si="8"/>
        <v>52379</v>
      </c>
      <c r="X49" s="79">
        <f t="shared" si="9"/>
        <v>335470</v>
      </c>
      <c r="Z49" s="77">
        <v>16893.52</v>
      </c>
      <c r="AA49" s="78">
        <v>10982.09</v>
      </c>
      <c r="AB49" s="78">
        <v>5911.429999999999</v>
      </c>
      <c r="AC49" s="79">
        <f t="shared" si="10"/>
        <v>33787.04</v>
      </c>
      <c r="AE49" s="77">
        <v>4904.86</v>
      </c>
      <c r="AF49" s="78">
        <v>3433.3999999999996</v>
      </c>
      <c r="AG49" s="78">
        <v>1471.46</v>
      </c>
      <c r="AH49" s="79">
        <f t="shared" si="11"/>
        <v>9809.719999999998</v>
      </c>
    </row>
    <row r="50" spans="1:34" ht="13.5">
      <c r="A50" s="51" t="s">
        <v>43</v>
      </c>
      <c r="C50" s="77">
        <f t="shared" si="12"/>
        <v>1328921.27</v>
      </c>
      <c r="D50" s="78">
        <f t="shared" si="13"/>
        <v>773628.23</v>
      </c>
      <c r="E50" s="78">
        <f t="shared" si="14"/>
        <v>392602.04</v>
      </c>
      <c r="F50" s="79">
        <f t="shared" si="4"/>
        <v>2495151.54</v>
      </c>
      <c r="H50" s="77">
        <v>729765.5299999999</v>
      </c>
      <c r="I50" s="79">
        <f t="shared" si="5"/>
        <v>43862.70000000007</v>
      </c>
      <c r="K50" s="77">
        <v>927415</v>
      </c>
      <c r="L50" s="78">
        <v>497096</v>
      </c>
      <c r="M50" s="78">
        <v>267629</v>
      </c>
      <c r="N50" s="79">
        <f t="shared" si="6"/>
        <v>1692140</v>
      </c>
      <c r="P50" s="77">
        <v>285397</v>
      </c>
      <c r="Q50" s="78">
        <v>199777</v>
      </c>
      <c r="R50" s="78">
        <v>85619</v>
      </c>
      <c r="S50" s="79">
        <f t="shared" si="7"/>
        <v>570793</v>
      </c>
      <c r="U50" s="77">
        <f t="shared" si="8"/>
        <v>1212812</v>
      </c>
      <c r="V50" s="78">
        <f t="shared" si="8"/>
        <v>696873</v>
      </c>
      <c r="W50" s="78">
        <f t="shared" si="8"/>
        <v>353248</v>
      </c>
      <c r="X50" s="79">
        <f t="shared" si="9"/>
        <v>2262933</v>
      </c>
      <c r="Z50" s="77">
        <v>90564.97</v>
      </c>
      <c r="AA50" s="78">
        <v>58874.22</v>
      </c>
      <c r="AB50" s="78">
        <v>31690.75</v>
      </c>
      <c r="AC50" s="79">
        <f t="shared" si="10"/>
        <v>181129.94</v>
      </c>
      <c r="AE50" s="77">
        <v>25544.3</v>
      </c>
      <c r="AF50" s="78">
        <v>17881.01</v>
      </c>
      <c r="AG50" s="78">
        <v>7663.290000000001</v>
      </c>
      <c r="AH50" s="79">
        <f t="shared" si="11"/>
        <v>51088.6</v>
      </c>
    </row>
    <row r="51" spans="1:34" ht="13.5">
      <c r="A51" s="51" t="s">
        <v>44</v>
      </c>
      <c r="C51" s="77">
        <f t="shared" si="12"/>
        <v>201647.03999999998</v>
      </c>
      <c r="D51" s="78">
        <f t="shared" si="13"/>
        <v>118246.84999999999</v>
      </c>
      <c r="E51" s="78">
        <f t="shared" si="14"/>
        <v>60022.19</v>
      </c>
      <c r="F51" s="79">
        <f t="shared" si="4"/>
        <v>379916.07999999996</v>
      </c>
      <c r="H51" s="77">
        <v>105729.48</v>
      </c>
      <c r="I51" s="79">
        <f t="shared" si="5"/>
        <v>12517.369999999995</v>
      </c>
      <c r="K51" s="77">
        <v>136252</v>
      </c>
      <c r="L51" s="78">
        <v>73372</v>
      </c>
      <c r="M51" s="78">
        <v>39503</v>
      </c>
      <c r="N51" s="79">
        <f t="shared" si="6"/>
        <v>249127</v>
      </c>
      <c r="P51" s="77">
        <v>42392</v>
      </c>
      <c r="Q51" s="78">
        <v>29673</v>
      </c>
      <c r="R51" s="78">
        <v>12718</v>
      </c>
      <c r="S51" s="79">
        <f t="shared" si="7"/>
        <v>84783</v>
      </c>
      <c r="U51" s="77">
        <f t="shared" si="8"/>
        <v>178644</v>
      </c>
      <c r="V51" s="78">
        <f t="shared" si="8"/>
        <v>103045</v>
      </c>
      <c r="W51" s="78">
        <f t="shared" si="8"/>
        <v>52221</v>
      </c>
      <c r="X51" s="79">
        <f t="shared" si="9"/>
        <v>333910</v>
      </c>
      <c r="Z51" s="77">
        <v>18032.8</v>
      </c>
      <c r="AA51" s="78">
        <v>11722.68</v>
      </c>
      <c r="AB51" s="78">
        <v>6310.12</v>
      </c>
      <c r="AC51" s="79">
        <f t="shared" si="10"/>
        <v>36065.6</v>
      </c>
      <c r="AE51" s="77">
        <v>4970.24</v>
      </c>
      <c r="AF51" s="78">
        <v>3479.17</v>
      </c>
      <c r="AG51" s="78">
        <v>1491.07</v>
      </c>
      <c r="AH51" s="79">
        <f t="shared" si="11"/>
        <v>9940.48</v>
      </c>
    </row>
    <row r="52" spans="1:34" ht="13.5">
      <c r="A52" s="51" t="s">
        <v>45</v>
      </c>
      <c r="C52" s="77">
        <f t="shared" si="12"/>
        <v>166862.09</v>
      </c>
      <c r="D52" s="78">
        <f t="shared" si="13"/>
        <v>97933.1</v>
      </c>
      <c r="E52" s="78">
        <f t="shared" si="14"/>
        <v>49722.990000000005</v>
      </c>
      <c r="F52" s="79">
        <f t="shared" si="4"/>
        <v>314518.18</v>
      </c>
      <c r="H52" s="77">
        <v>94381.95999999999</v>
      </c>
      <c r="I52" s="79">
        <f t="shared" si="5"/>
        <v>3551.140000000014</v>
      </c>
      <c r="K52" s="77">
        <v>110260</v>
      </c>
      <c r="L52" s="78">
        <v>59189</v>
      </c>
      <c r="M52" s="78">
        <v>31867</v>
      </c>
      <c r="N52" s="79">
        <f t="shared" si="6"/>
        <v>201316</v>
      </c>
      <c r="P52" s="77">
        <v>34069</v>
      </c>
      <c r="Q52" s="78">
        <v>23847</v>
      </c>
      <c r="R52" s="78">
        <v>10220</v>
      </c>
      <c r="S52" s="79">
        <f t="shared" si="7"/>
        <v>68136</v>
      </c>
      <c r="U52" s="77">
        <f t="shared" si="8"/>
        <v>144329</v>
      </c>
      <c r="V52" s="78">
        <f t="shared" si="8"/>
        <v>83036</v>
      </c>
      <c r="W52" s="78">
        <f t="shared" si="8"/>
        <v>42087</v>
      </c>
      <c r="X52" s="79">
        <f t="shared" si="9"/>
        <v>269452</v>
      </c>
      <c r="Z52" s="77">
        <v>17548.29</v>
      </c>
      <c r="AA52" s="78">
        <v>11407.74</v>
      </c>
      <c r="AB52" s="78">
        <v>6140.549999999999</v>
      </c>
      <c r="AC52" s="79">
        <f t="shared" si="10"/>
        <v>35096.58</v>
      </c>
      <c r="AE52" s="77">
        <v>4984.8</v>
      </c>
      <c r="AF52" s="78">
        <v>3489.36</v>
      </c>
      <c r="AG52" s="78">
        <v>1495.44</v>
      </c>
      <c r="AH52" s="79">
        <f t="shared" si="11"/>
        <v>9969.6</v>
      </c>
    </row>
    <row r="53" spans="1:34" ht="13.5">
      <c r="A53" s="51" t="s">
        <v>46</v>
      </c>
      <c r="C53" s="77">
        <f t="shared" si="12"/>
        <v>1668.59</v>
      </c>
      <c r="D53" s="78">
        <f t="shared" si="13"/>
        <v>964.1600000000001</v>
      </c>
      <c r="E53" s="78">
        <f t="shared" si="14"/>
        <v>488.43</v>
      </c>
      <c r="F53" s="79">
        <f t="shared" si="4"/>
        <v>3121.18</v>
      </c>
      <c r="H53" s="77">
        <v>1356.1</v>
      </c>
      <c r="I53" s="79">
        <f t="shared" si="5"/>
        <v>-391.9399999999998</v>
      </c>
      <c r="K53" s="77">
        <v>1246</v>
      </c>
      <c r="L53" s="78">
        <v>671</v>
      </c>
      <c r="M53" s="78">
        <v>361</v>
      </c>
      <c r="N53" s="79">
        <f t="shared" si="6"/>
        <v>2278</v>
      </c>
      <c r="P53" s="77">
        <v>383</v>
      </c>
      <c r="Q53" s="78">
        <v>267</v>
      </c>
      <c r="R53" s="78">
        <v>114</v>
      </c>
      <c r="S53" s="79">
        <f t="shared" si="7"/>
        <v>764</v>
      </c>
      <c r="U53" s="77">
        <f t="shared" si="8"/>
        <v>1629</v>
      </c>
      <c r="V53" s="78">
        <f t="shared" si="8"/>
        <v>938</v>
      </c>
      <c r="W53" s="78">
        <f t="shared" si="8"/>
        <v>475</v>
      </c>
      <c r="X53" s="79">
        <f t="shared" si="9"/>
        <v>3042</v>
      </c>
      <c r="Z53" s="77">
        <v>31.059999999999995</v>
      </c>
      <c r="AA53" s="78">
        <v>20.189999999999998</v>
      </c>
      <c r="AB53" s="78">
        <v>10.87</v>
      </c>
      <c r="AC53" s="79">
        <f t="shared" si="10"/>
        <v>62.11999999999999</v>
      </c>
      <c r="AE53" s="77">
        <v>8.53</v>
      </c>
      <c r="AF53" s="78">
        <v>5.97</v>
      </c>
      <c r="AG53" s="78">
        <v>2.56</v>
      </c>
      <c r="AH53" s="79">
        <f t="shared" si="11"/>
        <v>17.06</v>
      </c>
    </row>
    <row r="54" spans="1:34" ht="13.5">
      <c r="A54" s="51" t="s">
        <v>47</v>
      </c>
      <c r="C54" s="77">
        <f t="shared" si="12"/>
        <v>27209.06</v>
      </c>
      <c r="D54" s="78">
        <f t="shared" si="13"/>
        <v>15952.84</v>
      </c>
      <c r="E54" s="78">
        <f t="shared" si="14"/>
        <v>8095.22</v>
      </c>
      <c r="F54" s="79">
        <f t="shared" si="4"/>
        <v>51257.12</v>
      </c>
      <c r="H54" s="77">
        <v>14736.77</v>
      </c>
      <c r="I54" s="79">
        <f t="shared" si="5"/>
        <v>1216.0699999999997</v>
      </c>
      <c r="K54" s="77">
        <v>18182</v>
      </c>
      <c r="L54" s="78">
        <v>9765</v>
      </c>
      <c r="M54" s="78">
        <v>5258</v>
      </c>
      <c r="N54" s="79">
        <f t="shared" si="6"/>
        <v>33205</v>
      </c>
      <c r="P54" s="77">
        <v>5664</v>
      </c>
      <c r="Q54" s="78">
        <v>3963</v>
      </c>
      <c r="R54" s="78">
        <v>1699</v>
      </c>
      <c r="S54" s="79">
        <f t="shared" si="7"/>
        <v>11326</v>
      </c>
      <c r="U54" s="77">
        <f t="shared" si="8"/>
        <v>23846</v>
      </c>
      <c r="V54" s="78">
        <f t="shared" si="8"/>
        <v>13728</v>
      </c>
      <c r="W54" s="78">
        <f t="shared" si="8"/>
        <v>6957</v>
      </c>
      <c r="X54" s="79">
        <f t="shared" si="9"/>
        <v>44531</v>
      </c>
      <c r="Z54" s="77">
        <v>2590.13</v>
      </c>
      <c r="AA54" s="78">
        <v>1683.79</v>
      </c>
      <c r="AB54" s="78">
        <v>906.34</v>
      </c>
      <c r="AC54" s="79">
        <f t="shared" si="10"/>
        <v>5180.26</v>
      </c>
      <c r="AE54" s="77">
        <v>772.9300000000001</v>
      </c>
      <c r="AF54" s="78">
        <v>541.0500000000001</v>
      </c>
      <c r="AG54" s="78">
        <v>231.88</v>
      </c>
      <c r="AH54" s="79">
        <f t="shared" si="11"/>
        <v>1545.8600000000001</v>
      </c>
    </row>
    <row r="55" spans="1:34" ht="13.5">
      <c r="A55" s="51" t="s">
        <v>48</v>
      </c>
      <c r="C55" s="77">
        <f t="shared" si="12"/>
        <v>305162.16</v>
      </c>
      <c r="D55" s="78">
        <f t="shared" si="13"/>
        <v>178132.02000000002</v>
      </c>
      <c r="E55" s="78">
        <f t="shared" si="14"/>
        <v>90451.14000000001</v>
      </c>
      <c r="F55" s="79">
        <f t="shared" si="4"/>
        <v>573745.3200000001</v>
      </c>
      <c r="H55" s="77">
        <v>170193.49</v>
      </c>
      <c r="I55" s="79">
        <f t="shared" si="5"/>
        <v>7938.530000000028</v>
      </c>
      <c r="K55" s="77">
        <v>211596</v>
      </c>
      <c r="L55" s="78">
        <v>113767</v>
      </c>
      <c r="M55" s="78">
        <v>61250</v>
      </c>
      <c r="N55" s="79">
        <f t="shared" si="6"/>
        <v>386613</v>
      </c>
      <c r="P55" s="77">
        <v>64499</v>
      </c>
      <c r="Q55" s="78">
        <v>45150</v>
      </c>
      <c r="R55" s="78">
        <v>19349</v>
      </c>
      <c r="S55" s="79">
        <f t="shared" si="7"/>
        <v>128998</v>
      </c>
      <c r="U55" s="77">
        <f t="shared" si="8"/>
        <v>276095</v>
      </c>
      <c r="V55" s="78">
        <f t="shared" si="8"/>
        <v>158917</v>
      </c>
      <c r="W55" s="78">
        <f t="shared" si="8"/>
        <v>80599</v>
      </c>
      <c r="X55" s="79">
        <f t="shared" si="9"/>
        <v>515611</v>
      </c>
      <c r="Z55" s="77">
        <v>22674.420000000002</v>
      </c>
      <c r="AA55" s="78">
        <v>14740.100000000002</v>
      </c>
      <c r="AB55" s="78">
        <v>7934.32</v>
      </c>
      <c r="AC55" s="79">
        <f t="shared" si="10"/>
        <v>45348.840000000004</v>
      </c>
      <c r="AE55" s="77">
        <v>6392.74</v>
      </c>
      <c r="AF55" s="78">
        <v>4474.92</v>
      </c>
      <c r="AG55" s="78">
        <v>1917.8200000000002</v>
      </c>
      <c r="AH55" s="79">
        <f t="shared" si="11"/>
        <v>12785.48</v>
      </c>
    </row>
    <row r="56" spans="1:34" ht="13.5">
      <c r="A56" s="51" t="s">
        <v>49</v>
      </c>
      <c r="C56" s="77">
        <f t="shared" si="12"/>
        <v>467769.69999999995</v>
      </c>
      <c r="D56" s="78">
        <f t="shared" si="13"/>
        <v>272395.52999999997</v>
      </c>
      <c r="E56" s="78">
        <f t="shared" si="14"/>
        <v>138213.16999999998</v>
      </c>
      <c r="F56" s="79">
        <f t="shared" si="4"/>
        <v>878378.3999999999</v>
      </c>
      <c r="H56" s="77">
        <v>245061.94999999998</v>
      </c>
      <c r="I56" s="79">
        <f t="shared" si="5"/>
        <v>27333.579999999987</v>
      </c>
      <c r="K56" s="77">
        <v>324738</v>
      </c>
      <c r="L56" s="78">
        <v>173934</v>
      </c>
      <c r="M56" s="78">
        <v>93643</v>
      </c>
      <c r="N56" s="79">
        <f t="shared" si="6"/>
        <v>592315</v>
      </c>
      <c r="P56" s="77">
        <v>100192</v>
      </c>
      <c r="Q56" s="78">
        <v>70134</v>
      </c>
      <c r="R56" s="78">
        <v>30058</v>
      </c>
      <c r="S56" s="79">
        <f t="shared" si="7"/>
        <v>200384</v>
      </c>
      <c r="U56" s="77">
        <f t="shared" si="8"/>
        <v>424930</v>
      </c>
      <c r="V56" s="78">
        <f t="shared" si="8"/>
        <v>244068</v>
      </c>
      <c r="W56" s="78">
        <f t="shared" si="8"/>
        <v>123701</v>
      </c>
      <c r="X56" s="79">
        <f t="shared" si="9"/>
        <v>792699</v>
      </c>
      <c r="Z56" s="77">
        <v>33257.04</v>
      </c>
      <c r="AA56" s="78">
        <v>21619.670000000002</v>
      </c>
      <c r="AB56" s="78">
        <v>11637.37</v>
      </c>
      <c r="AC56" s="79">
        <f t="shared" si="10"/>
        <v>66514.08</v>
      </c>
      <c r="AE56" s="77">
        <v>9582.66</v>
      </c>
      <c r="AF56" s="78">
        <v>6707.860000000001</v>
      </c>
      <c r="AG56" s="78">
        <v>2874.8</v>
      </c>
      <c r="AH56" s="79">
        <f t="shared" si="11"/>
        <v>19165.32</v>
      </c>
    </row>
    <row r="57" spans="1:34" ht="13.5">
      <c r="A57" s="51" t="s">
        <v>64</v>
      </c>
      <c r="C57" s="77">
        <f t="shared" si="12"/>
        <v>356823</v>
      </c>
      <c r="D57" s="78">
        <f t="shared" si="13"/>
        <v>207663.85</v>
      </c>
      <c r="E57" s="78">
        <f t="shared" si="14"/>
        <v>105372.15</v>
      </c>
      <c r="F57" s="79">
        <f t="shared" si="4"/>
        <v>669859</v>
      </c>
      <c r="H57" s="77">
        <v>196601.41</v>
      </c>
      <c r="I57" s="79">
        <f t="shared" si="5"/>
        <v>11062.440000000002</v>
      </c>
      <c r="K57" s="77">
        <v>251114</v>
      </c>
      <c r="L57" s="78">
        <v>134769</v>
      </c>
      <c r="M57" s="78">
        <v>72559</v>
      </c>
      <c r="N57" s="79">
        <f t="shared" si="6"/>
        <v>458442</v>
      </c>
      <c r="P57" s="77">
        <v>77436</v>
      </c>
      <c r="Q57" s="78">
        <v>54204</v>
      </c>
      <c r="R57" s="78">
        <v>23231</v>
      </c>
      <c r="S57" s="79">
        <f t="shared" si="7"/>
        <v>154871</v>
      </c>
      <c r="U57" s="77">
        <f t="shared" si="8"/>
        <v>328550</v>
      </c>
      <c r="V57" s="78">
        <f t="shared" si="8"/>
        <v>188973</v>
      </c>
      <c r="W57" s="78">
        <f t="shared" si="8"/>
        <v>95790</v>
      </c>
      <c r="X57" s="79">
        <f t="shared" si="9"/>
        <v>613313</v>
      </c>
      <c r="Z57" s="77">
        <v>22038.8</v>
      </c>
      <c r="AA57" s="78">
        <v>14326.91</v>
      </c>
      <c r="AB57" s="78">
        <v>7711.889999999999</v>
      </c>
      <c r="AC57" s="79">
        <f t="shared" si="10"/>
        <v>44077.6</v>
      </c>
      <c r="AE57" s="77">
        <v>6234.200000000001</v>
      </c>
      <c r="AF57" s="78">
        <v>4363.9400000000005</v>
      </c>
      <c r="AG57" s="78">
        <v>1870.2600000000002</v>
      </c>
      <c r="AH57" s="79">
        <f t="shared" si="11"/>
        <v>12468.400000000001</v>
      </c>
    </row>
    <row r="58" spans="1:34" ht="13.5">
      <c r="A58" s="51" t="s">
        <v>51</v>
      </c>
      <c r="C58" s="77">
        <f t="shared" si="12"/>
        <v>56895.369999999995</v>
      </c>
      <c r="D58" s="78">
        <f t="shared" si="13"/>
        <v>33426.58</v>
      </c>
      <c r="E58" s="78">
        <f t="shared" si="14"/>
        <v>16965.79</v>
      </c>
      <c r="F58" s="79">
        <f t="shared" si="4"/>
        <v>107287.73999999999</v>
      </c>
      <c r="H58" s="77">
        <v>30480.62</v>
      </c>
      <c r="I58" s="79">
        <f t="shared" si="5"/>
        <v>2945.9600000000028</v>
      </c>
      <c r="K58" s="77">
        <v>37040</v>
      </c>
      <c r="L58" s="78">
        <v>19850</v>
      </c>
      <c r="M58" s="78">
        <v>10687</v>
      </c>
      <c r="N58" s="79">
        <f t="shared" si="6"/>
        <v>67577</v>
      </c>
      <c r="P58" s="77">
        <v>11557</v>
      </c>
      <c r="Q58" s="78">
        <v>8090</v>
      </c>
      <c r="R58" s="78">
        <v>3467</v>
      </c>
      <c r="S58" s="79">
        <f t="shared" si="7"/>
        <v>23114</v>
      </c>
      <c r="U58" s="77">
        <f t="shared" si="8"/>
        <v>48597</v>
      </c>
      <c r="V58" s="78">
        <f t="shared" si="8"/>
        <v>27940</v>
      </c>
      <c r="W58" s="78">
        <f t="shared" si="8"/>
        <v>14154</v>
      </c>
      <c r="X58" s="79">
        <f t="shared" si="9"/>
        <v>90691</v>
      </c>
      <c r="Z58" s="77">
        <v>6455.35</v>
      </c>
      <c r="AA58" s="78">
        <v>4196.47</v>
      </c>
      <c r="AB58" s="78">
        <v>2258.88</v>
      </c>
      <c r="AC58" s="79">
        <f t="shared" si="10"/>
        <v>12910.7</v>
      </c>
      <c r="AE58" s="77">
        <v>1843.02</v>
      </c>
      <c r="AF58" s="78">
        <v>1290.11</v>
      </c>
      <c r="AG58" s="78">
        <v>552.91</v>
      </c>
      <c r="AH58" s="79">
        <f t="shared" si="11"/>
        <v>3686.04</v>
      </c>
    </row>
    <row r="59" spans="1:34" ht="13.5">
      <c r="A59" s="51" t="s">
        <v>52</v>
      </c>
      <c r="C59" s="77">
        <f t="shared" si="12"/>
        <v>56725.99</v>
      </c>
      <c r="D59" s="78">
        <f t="shared" si="13"/>
        <v>33365.43</v>
      </c>
      <c r="E59" s="78">
        <f t="shared" si="14"/>
        <v>16955.56</v>
      </c>
      <c r="F59" s="79">
        <f t="shared" si="4"/>
        <v>107046.98</v>
      </c>
      <c r="H59" s="77">
        <v>33213.38</v>
      </c>
      <c r="I59" s="79">
        <f t="shared" si="5"/>
        <v>152.0500000000029</v>
      </c>
      <c r="K59" s="77">
        <v>38285</v>
      </c>
      <c r="L59" s="78">
        <v>20723</v>
      </c>
      <c r="M59" s="78">
        <v>11158</v>
      </c>
      <c r="N59" s="79">
        <f t="shared" si="6"/>
        <v>70166</v>
      </c>
      <c r="P59" s="77">
        <v>11637</v>
      </c>
      <c r="Q59" s="78">
        <v>8145</v>
      </c>
      <c r="R59" s="78">
        <v>3491</v>
      </c>
      <c r="S59" s="79">
        <f t="shared" si="7"/>
        <v>23273</v>
      </c>
      <c r="U59" s="77">
        <f t="shared" si="8"/>
        <v>49922</v>
      </c>
      <c r="V59" s="78">
        <f t="shared" si="8"/>
        <v>28868</v>
      </c>
      <c r="W59" s="78">
        <f t="shared" si="8"/>
        <v>14649</v>
      </c>
      <c r="X59" s="79">
        <f t="shared" si="9"/>
        <v>93439</v>
      </c>
      <c r="Z59" s="77">
        <v>5315.389999999999</v>
      </c>
      <c r="AA59" s="78">
        <v>3455.41</v>
      </c>
      <c r="AB59" s="78">
        <v>1859.98</v>
      </c>
      <c r="AC59" s="79">
        <f t="shared" si="10"/>
        <v>10630.779999999999</v>
      </c>
      <c r="AE59" s="77">
        <v>1488.6</v>
      </c>
      <c r="AF59" s="78">
        <v>1042.02</v>
      </c>
      <c r="AG59" s="78">
        <v>446.58000000000004</v>
      </c>
      <c r="AH59" s="79">
        <f t="shared" si="11"/>
        <v>2977.2</v>
      </c>
    </row>
    <row r="60" spans="1:34" ht="13.5">
      <c r="A60" s="51" t="s">
        <v>53</v>
      </c>
      <c r="C60" s="77">
        <f t="shared" si="12"/>
        <v>7635.05</v>
      </c>
      <c r="D60" s="78">
        <f t="shared" si="13"/>
        <v>4498.91</v>
      </c>
      <c r="E60" s="78">
        <f t="shared" si="14"/>
        <v>2286.14</v>
      </c>
      <c r="F60" s="79">
        <f t="shared" si="4"/>
        <v>14420.099999999999</v>
      </c>
      <c r="H60" s="77">
        <v>4762.36</v>
      </c>
      <c r="I60" s="79">
        <f t="shared" si="5"/>
        <v>-263.4499999999998</v>
      </c>
      <c r="K60" s="77">
        <v>5354</v>
      </c>
      <c r="L60" s="78">
        <v>2929</v>
      </c>
      <c r="M60" s="78">
        <v>1576</v>
      </c>
      <c r="N60" s="79">
        <f t="shared" si="6"/>
        <v>9859</v>
      </c>
      <c r="P60" s="77">
        <v>1617</v>
      </c>
      <c r="Q60" s="78">
        <v>1131</v>
      </c>
      <c r="R60" s="78">
        <v>485</v>
      </c>
      <c r="S60" s="79">
        <f t="shared" si="7"/>
        <v>3233</v>
      </c>
      <c r="U60" s="77">
        <f t="shared" si="8"/>
        <v>6971</v>
      </c>
      <c r="V60" s="78">
        <f t="shared" si="8"/>
        <v>4060</v>
      </c>
      <c r="W60" s="78">
        <f t="shared" si="8"/>
        <v>2061</v>
      </c>
      <c r="X60" s="79">
        <f t="shared" si="9"/>
        <v>13092</v>
      </c>
      <c r="Z60" s="77">
        <v>519.2900000000001</v>
      </c>
      <c r="AA60" s="78">
        <v>337.58000000000004</v>
      </c>
      <c r="AB60" s="78">
        <v>181.71</v>
      </c>
      <c r="AC60" s="79">
        <f t="shared" si="10"/>
        <v>1038.5800000000002</v>
      </c>
      <c r="AE60" s="77">
        <v>144.76</v>
      </c>
      <c r="AF60" s="78">
        <v>101.32999999999998</v>
      </c>
      <c r="AG60" s="78">
        <v>43.43000000000001</v>
      </c>
      <c r="AH60" s="79">
        <f t="shared" si="11"/>
        <v>289.52</v>
      </c>
    </row>
    <row r="61" spans="1:34" ht="13.5">
      <c r="A61" s="51" t="s">
        <v>54</v>
      </c>
      <c r="C61" s="77">
        <f t="shared" si="12"/>
        <v>152568.41</v>
      </c>
      <c r="D61" s="78">
        <f t="shared" si="13"/>
        <v>89375.27</v>
      </c>
      <c r="E61" s="78">
        <f t="shared" si="14"/>
        <v>45394.14</v>
      </c>
      <c r="F61" s="79">
        <f t="shared" si="4"/>
        <v>287337.82</v>
      </c>
      <c r="H61" s="77">
        <v>82765.47</v>
      </c>
      <c r="I61" s="79">
        <f t="shared" si="5"/>
        <v>6609.800000000003</v>
      </c>
      <c r="K61" s="77">
        <v>106193</v>
      </c>
      <c r="L61" s="78">
        <v>57459</v>
      </c>
      <c r="M61" s="78">
        <v>30936</v>
      </c>
      <c r="N61" s="79">
        <f t="shared" si="6"/>
        <v>194588</v>
      </c>
      <c r="P61" s="77">
        <v>32397</v>
      </c>
      <c r="Q61" s="78">
        <v>22677</v>
      </c>
      <c r="R61" s="78">
        <v>9719</v>
      </c>
      <c r="S61" s="79">
        <f t="shared" si="7"/>
        <v>64793</v>
      </c>
      <c r="U61" s="77">
        <f t="shared" si="8"/>
        <v>138590</v>
      </c>
      <c r="V61" s="78">
        <f t="shared" si="8"/>
        <v>80136</v>
      </c>
      <c r="W61" s="78">
        <f t="shared" si="8"/>
        <v>40655</v>
      </c>
      <c r="X61" s="79">
        <f t="shared" si="9"/>
        <v>259381</v>
      </c>
      <c r="Z61" s="77">
        <v>10929.009999999998</v>
      </c>
      <c r="AA61" s="78">
        <v>7104.69</v>
      </c>
      <c r="AB61" s="78">
        <v>3824.3199999999997</v>
      </c>
      <c r="AC61" s="79">
        <f t="shared" si="10"/>
        <v>21858.019999999997</v>
      </c>
      <c r="AE61" s="77">
        <v>3049.4000000000005</v>
      </c>
      <c r="AF61" s="78">
        <v>2134.5800000000004</v>
      </c>
      <c r="AG61" s="78">
        <v>914.82</v>
      </c>
      <c r="AH61" s="79">
        <f t="shared" si="11"/>
        <v>6098.800000000001</v>
      </c>
    </row>
    <row r="62" spans="1:34" ht="13.5">
      <c r="A62" s="51" t="s">
        <v>55</v>
      </c>
      <c r="C62" s="77">
        <f t="shared" si="12"/>
        <v>11997.96</v>
      </c>
      <c r="D62" s="78">
        <f t="shared" si="13"/>
        <v>6997.81</v>
      </c>
      <c r="E62" s="78">
        <f t="shared" si="14"/>
        <v>3554.15</v>
      </c>
      <c r="F62" s="79">
        <f t="shared" si="4"/>
        <v>22549.920000000002</v>
      </c>
      <c r="H62" s="77">
        <v>6161.33</v>
      </c>
      <c r="I62" s="79">
        <f t="shared" si="5"/>
        <v>836.4800000000005</v>
      </c>
      <c r="K62" s="77">
        <v>8086</v>
      </c>
      <c r="L62" s="78">
        <v>4316</v>
      </c>
      <c r="M62" s="78">
        <v>2324</v>
      </c>
      <c r="N62" s="79">
        <f t="shared" si="6"/>
        <v>14726</v>
      </c>
      <c r="P62" s="77">
        <v>2474</v>
      </c>
      <c r="Q62" s="78">
        <v>1731</v>
      </c>
      <c r="R62" s="78">
        <v>743</v>
      </c>
      <c r="S62" s="79">
        <f t="shared" si="7"/>
        <v>4948</v>
      </c>
      <c r="U62" s="77">
        <f t="shared" si="8"/>
        <v>10560</v>
      </c>
      <c r="V62" s="78">
        <f t="shared" si="8"/>
        <v>6047</v>
      </c>
      <c r="W62" s="78">
        <f t="shared" si="8"/>
        <v>3067</v>
      </c>
      <c r="X62" s="79">
        <f t="shared" si="9"/>
        <v>19674</v>
      </c>
      <c r="Z62" s="77">
        <v>1117.0600000000002</v>
      </c>
      <c r="AA62" s="78">
        <v>726.1800000000001</v>
      </c>
      <c r="AB62" s="78">
        <v>390.88000000000005</v>
      </c>
      <c r="AC62" s="79">
        <f t="shared" si="10"/>
        <v>2234.1200000000003</v>
      </c>
      <c r="AE62" s="77">
        <v>320.9</v>
      </c>
      <c r="AF62" s="78">
        <v>224.63</v>
      </c>
      <c r="AG62" s="78">
        <v>96.27</v>
      </c>
      <c r="AH62" s="79">
        <f t="shared" si="11"/>
        <v>641.8</v>
      </c>
    </row>
    <row r="63" spans="1:34" ht="13.5">
      <c r="A63" s="51" t="s">
        <v>56</v>
      </c>
      <c r="C63" s="77">
        <f t="shared" si="12"/>
        <v>248920.03</v>
      </c>
      <c r="D63" s="78">
        <f t="shared" si="13"/>
        <v>146336.19999999998</v>
      </c>
      <c r="E63" s="78">
        <f t="shared" si="14"/>
        <v>74345.83</v>
      </c>
      <c r="F63" s="79">
        <f t="shared" si="4"/>
        <v>469602.06</v>
      </c>
      <c r="H63" s="77">
        <v>136662.14</v>
      </c>
      <c r="I63" s="79">
        <f t="shared" si="5"/>
        <v>9674.059999999969</v>
      </c>
      <c r="K63" s="77">
        <v>163667</v>
      </c>
      <c r="L63" s="78">
        <v>88034</v>
      </c>
      <c r="M63" s="78">
        <v>47396</v>
      </c>
      <c r="N63" s="79">
        <f t="shared" si="6"/>
        <v>299097</v>
      </c>
      <c r="P63" s="77">
        <v>49811</v>
      </c>
      <c r="Q63" s="78">
        <v>34867</v>
      </c>
      <c r="R63" s="78">
        <v>14943</v>
      </c>
      <c r="S63" s="79">
        <f t="shared" si="7"/>
        <v>99621</v>
      </c>
      <c r="U63" s="77">
        <f t="shared" si="8"/>
        <v>213478</v>
      </c>
      <c r="V63" s="78">
        <f t="shared" si="8"/>
        <v>122901</v>
      </c>
      <c r="W63" s="78">
        <f t="shared" si="8"/>
        <v>62339</v>
      </c>
      <c r="X63" s="79">
        <f t="shared" si="9"/>
        <v>398718</v>
      </c>
      <c r="Z63" s="77">
        <v>27526.730000000003</v>
      </c>
      <c r="AA63" s="78">
        <v>17894.49</v>
      </c>
      <c r="AB63" s="78">
        <v>9632.240000000002</v>
      </c>
      <c r="AC63" s="79">
        <f t="shared" si="10"/>
        <v>55053.46000000001</v>
      </c>
      <c r="AE63" s="77">
        <v>7915.299999999999</v>
      </c>
      <c r="AF63" s="78">
        <v>5540.709999999999</v>
      </c>
      <c r="AG63" s="78">
        <v>2374.59</v>
      </c>
      <c r="AH63" s="79">
        <f t="shared" si="11"/>
        <v>15830.599999999999</v>
      </c>
    </row>
    <row r="64" spans="1:34" ht="13.5">
      <c r="A64" s="51" t="s">
        <v>57</v>
      </c>
      <c r="C64" s="77">
        <f t="shared" si="12"/>
        <v>152950.16</v>
      </c>
      <c r="D64" s="78">
        <f t="shared" si="13"/>
        <v>89077.95</v>
      </c>
      <c r="E64" s="78">
        <f t="shared" si="14"/>
        <v>45206.21</v>
      </c>
      <c r="F64" s="79">
        <f t="shared" si="4"/>
        <v>287234.32</v>
      </c>
      <c r="H64" s="77">
        <v>82069.18</v>
      </c>
      <c r="I64" s="79">
        <f t="shared" si="5"/>
        <v>7008.770000000004</v>
      </c>
      <c r="K64" s="77">
        <v>107013</v>
      </c>
      <c r="L64" s="78">
        <v>57427</v>
      </c>
      <c r="M64" s="78">
        <v>30919</v>
      </c>
      <c r="N64" s="79">
        <f t="shared" si="6"/>
        <v>195359</v>
      </c>
      <c r="P64" s="77">
        <v>32911</v>
      </c>
      <c r="Q64" s="78">
        <v>23038</v>
      </c>
      <c r="R64" s="78">
        <v>9874</v>
      </c>
      <c r="S64" s="79">
        <f t="shared" si="7"/>
        <v>65823</v>
      </c>
      <c r="U64" s="77">
        <f t="shared" si="8"/>
        <v>139924</v>
      </c>
      <c r="V64" s="78">
        <f t="shared" si="8"/>
        <v>80465</v>
      </c>
      <c r="W64" s="78">
        <f t="shared" si="8"/>
        <v>40793</v>
      </c>
      <c r="X64" s="79">
        <f t="shared" si="9"/>
        <v>261182</v>
      </c>
      <c r="Z64" s="77">
        <v>10122.46</v>
      </c>
      <c r="AA64" s="78">
        <v>6580.36</v>
      </c>
      <c r="AB64" s="78">
        <v>3542.1</v>
      </c>
      <c r="AC64" s="79">
        <f t="shared" si="10"/>
        <v>20244.92</v>
      </c>
      <c r="AE64" s="77">
        <v>2903.7</v>
      </c>
      <c r="AF64" s="78">
        <v>2032.5900000000001</v>
      </c>
      <c r="AG64" s="78">
        <v>871.1099999999999</v>
      </c>
      <c r="AH64" s="79">
        <f t="shared" si="11"/>
        <v>5807.4</v>
      </c>
    </row>
    <row r="65" spans="1:34" ht="13.5">
      <c r="A65" s="51" t="s">
        <v>58</v>
      </c>
      <c r="C65" s="77">
        <f t="shared" si="12"/>
        <v>53638.21</v>
      </c>
      <c r="D65" s="78">
        <f t="shared" si="13"/>
        <v>31315.039999999997</v>
      </c>
      <c r="E65" s="78">
        <f t="shared" si="14"/>
        <v>15903.170000000002</v>
      </c>
      <c r="F65" s="79">
        <f t="shared" si="4"/>
        <v>100856.42</v>
      </c>
      <c r="H65" s="77">
        <v>29691.86</v>
      </c>
      <c r="I65" s="79">
        <f t="shared" si="5"/>
        <v>1623.1799999999967</v>
      </c>
      <c r="K65" s="77">
        <v>37863</v>
      </c>
      <c r="L65" s="78">
        <v>20440</v>
      </c>
      <c r="M65" s="78">
        <v>11004</v>
      </c>
      <c r="N65" s="79">
        <f t="shared" si="6"/>
        <v>69307</v>
      </c>
      <c r="P65" s="77">
        <v>11451</v>
      </c>
      <c r="Q65" s="78">
        <v>8016</v>
      </c>
      <c r="R65" s="78">
        <v>3434</v>
      </c>
      <c r="S65" s="79">
        <f t="shared" si="7"/>
        <v>22901</v>
      </c>
      <c r="U65" s="77">
        <f t="shared" si="8"/>
        <v>49314</v>
      </c>
      <c r="V65" s="78">
        <f t="shared" si="8"/>
        <v>28456</v>
      </c>
      <c r="W65" s="78">
        <f t="shared" si="8"/>
        <v>14438</v>
      </c>
      <c r="X65" s="79">
        <f t="shared" si="9"/>
        <v>92208</v>
      </c>
      <c r="Z65" s="77">
        <v>3363.25</v>
      </c>
      <c r="AA65" s="78">
        <v>2186.37</v>
      </c>
      <c r="AB65" s="78">
        <v>1176.88</v>
      </c>
      <c r="AC65" s="79">
        <f t="shared" si="10"/>
        <v>6726.5</v>
      </c>
      <c r="AE65" s="77">
        <v>960.9599999999999</v>
      </c>
      <c r="AF65" s="78">
        <v>672.67</v>
      </c>
      <c r="AG65" s="78">
        <v>288.28999999999996</v>
      </c>
      <c r="AH65" s="79">
        <f t="shared" si="11"/>
        <v>1921.9199999999998</v>
      </c>
    </row>
    <row r="66" spans="3:34" ht="13.5">
      <c r="C66" s="77"/>
      <c r="D66" s="78"/>
      <c r="E66" s="78"/>
      <c r="F66" s="79"/>
      <c r="H66" s="77"/>
      <c r="I66" s="127"/>
      <c r="K66" s="77"/>
      <c r="L66" s="78"/>
      <c r="M66" s="78"/>
      <c r="N66" s="79"/>
      <c r="P66" s="77"/>
      <c r="Q66" s="78"/>
      <c r="R66" s="78"/>
      <c r="S66" s="79"/>
      <c r="U66" s="77"/>
      <c r="V66" s="78"/>
      <c r="W66" s="78"/>
      <c r="X66" s="79"/>
      <c r="Z66" s="77"/>
      <c r="AA66" s="78"/>
      <c r="AB66" s="78"/>
      <c r="AC66" s="79"/>
      <c r="AE66" s="77"/>
      <c r="AF66" s="78"/>
      <c r="AG66" s="78"/>
      <c r="AH66" s="79"/>
    </row>
    <row r="67" spans="1:34" ht="14.25" thickBot="1">
      <c r="A67" s="143" t="s">
        <v>59</v>
      </c>
      <c r="C67" s="82">
        <f>SUM(C8:C66)</f>
        <v>32038678.98</v>
      </c>
      <c r="D67" s="144">
        <f>SUM(D8:D66)</f>
        <v>18654888.55</v>
      </c>
      <c r="E67" s="83">
        <f>SUM(E8:E66)</f>
        <v>9465719.430000003</v>
      </c>
      <c r="F67" s="84">
        <f>SUM(F8:F66)</f>
        <v>60159286.95999999</v>
      </c>
      <c r="H67" s="82">
        <f>SUM(H8:H66)</f>
        <v>19201468.210000005</v>
      </c>
      <c r="I67" s="84">
        <f>SUM(I8:I66)</f>
        <v>-546579.6599999995</v>
      </c>
      <c r="K67" s="82">
        <f>SUM(K8:K66)</f>
        <v>22534098</v>
      </c>
      <c r="L67" s="144">
        <f>SUM(L8:L66)</f>
        <v>12101035</v>
      </c>
      <c r="M67" s="83">
        <f>SUM(M8:M66)</f>
        <v>6515035</v>
      </c>
      <c r="N67" s="84">
        <f>SUM(N8:N66)</f>
        <v>41150168</v>
      </c>
      <c r="P67" s="82">
        <f>SUM(P8:P66)</f>
        <v>6949735</v>
      </c>
      <c r="Q67" s="144">
        <f>SUM(Q8:Q66)</f>
        <v>4864780</v>
      </c>
      <c r="R67" s="83">
        <f>SUM(R8:R66)</f>
        <v>2084912</v>
      </c>
      <c r="S67" s="84">
        <f>SUM(S8:S66)</f>
        <v>13899427</v>
      </c>
      <c r="U67" s="82">
        <f>SUM(U8:U66)</f>
        <v>29483833</v>
      </c>
      <c r="V67" s="144">
        <f>SUM(V8:V66)</f>
        <v>16965815</v>
      </c>
      <c r="W67" s="83">
        <f>SUM(W8:W66)</f>
        <v>8599947</v>
      </c>
      <c r="X67" s="84">
        <f>SUM(X8:X66)</f>
        <v>55049595</v>
      </c>
      <c r="Z67" s="82">
        <f>SUM(Z8:Z66)</f>
        <v>1989432.83</v>
      </c>
      <c r="AA67" s="144">
        <f>SUM(AA8:AA66)</f>
        <v>1293284.35</v>
      </c>
      <c r="AB67" s="83">
        <f>SUM(AB8:AB66)</f>
        <v>696148.48</v>
      </c>
      <c r="AC67" s="84">
        <f>SUM(AC8:AC66)</f>
        <v>3978865.66</v>
      </c>
      <c r="AE67" s="82">
        <f>SUM(AE8:AE66)</f>
        <v>565413.1499999999</v>
      </c>
      <c r="AF67" s="144">
        <f>SUM(AF8:AF66)</f>
        <v>395789.19999999995</v>
      </c>
      <c r="AG67" s="83">
        <f>SUM(AG8:AG66)</f>
        <v>169623.95000000004</v>
      </c>
      <c r="AH67" s="84">
        <f>SUM(AH8:AH66)</f>
        <v>1130826.2999999998</v>
      </c>
    </row>
  </sheetData>
  <sheetProtection/>
  <mergeCells count="7">
    <mergeCell ref="AE5:AH5"/>
    <mergeCell ref="C5:F5"/>
    <mergeCell ref="C4:F4"/>
    <mergeCell ref="K5:N5"/>
    <mergeCell ref="P5:S5"/>
    <mergeCell ref="U5:X5"/>
    <mergeCell ref="Z5:AC5"/>
  </mergeCells>
  <hyperlinks>
    <hyperlink ref="AE3" r:id="rId1" display="FY 0809 Residual To Waiver SCIF, State, Co Contractor.xlsx"/>
    <hyperlink ref="Z3" r:id="rId2" display="FY 0809 Residual To Waiver SCIF, State, Co Contractor.xlsx"/>
    <hyperlink ref="P3" r:id="rId3" display="FY 0809 State Level Contract Exp.xlsx"/>
    <hyperlink ref="K3" r:id="rId4" display="FY 0809 SCIF Contract Exp.xlsx"/>
    <hyperlink ref="H3" r:id="rId5" display="SUMMARY FY 07-08 IHSS Expenditures.xlsx"/>
  </hyperlinks>
  <printOptions horizontalCentered="1" verticalCentered="1"/>
  <pageMargins left="0" right="0" top="0" bottom="0" header="0.25" footer="0"/>
  <pageSetup fitToHeight="1" fitToWidth="1" horizontalDpi="600" verticalDpi="600" orientation="landscape" paperSize="5" scale="46" r:id="rId6"/>
  <headerFooter alignWithMargins="0">
    <oddHeader>&amp;RPAGE &amp;P OF &amp;N</oddHeader>
    <oddFooter>&amp;L&amp;Z&amp;F</oddFooter>
  </headerFooter>
  <colBreaks count="2" manualBreakCount="2">
    <brk id="9" max="65535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8.7109375" style="88" customWidth="1"/>
    <col min="2" max="2" width="2.7109375" style="51" customWidth="1"/>
    <col min="3" max="4" width="13.28125" style="86" bestFit="1" customWidth="1"/>
    <col min="5" max="5" width="10.57421875" style="86" bestFit="1" customWidth="1"/>
    <col min="6" max="6" width="13.28125" style="86" bestFit="1" customWidth="1"/>
    <col min="7" max="7" width="2.57421875" style="51" customWidth="1"/>
    <col min="8" max="8" width="12.28125" style="51" bestFit="1" customWidth="1"/>
    <col min="9" max="9" width="15.57421875" style="51" bestFit="1" customWidth="1"/>
    <col min="10" max="10" width="2.7109375" style="99" customWidth="1"/>
    <col min="11" max="11" width="16.8515625" style="86" bestFit="1" customWidth="1"/>
    <col min="12" max="12" width="12.00390625" style="86" customWidth="1"/>
    <col min="13" max="13" width="9.421875" style="86" bestFit="1" customWidth="1"/>
    <col min="14" max="14" width="13.00390625" style="86" customWidth="1"/>
    <col min="15" max="15" width="2.57421875" style="51" customWidth="1"/>
    <col min="16" max="17" width="15.140625" style="101" bestFit="1" customWidth="1"/>
    <col min="18" max="18" width="14.8515625" style="101" bestFit="1" customWidth="1"/>
    <col min="19" max="19" width="15.421875" style="101" bestFit="1" customWidth="1"/>
    <col min="20" max="20" width="9.140625" style="51" customWidth="1"/>
    <col min="21" max="22" width="10.57421875" style="51" bestFit="1" customWidth="1"/>
    <col min="23" max="16384" width="9.140625" style="51" customWidth="1"/>
  </cols>
  <sheetData>
    <row r="1" spans="1:19" ht="16.5">
      <c r="A1" s="87" t="s">
        <v>121</v>
      </c>
      <c r="P1" s="100"/>
      <c r="Q1" s="100"/>
      <c r="R1" s="100"/>
      <c r="S1" s="100"/>
    </row>
    <row r="2" ht="12.75" customHeight="1"/>
    <row r="3" spans="3:19" ht="12.75" customHeight="1">
      <c r="C3" s="102"/>
      <c r="D3" s="102"/>
      <c r="E3" s="102"/>
      <c r="F3" s="102"/>
      <c r="K3" s="103" t="s">
        <v>142</v>
      </c>
      <c r="L3" s="104"/>
      <c r="M3" s="104"/>
      <c r="N3" s="104"/>
      <c r="P3" s="105" t="s">
        <v>143</v>
      </c>
      <c r="Q3" s="100"/>
      <c r="R3" s="100"/>
      <c r="S3" s="100"/>
    </row>
    <row r="4" spans="3:19" ht="14.25" thickBot="1">
      <c r="C4" s="102"/>
      <c r="D4" s="102"/>
      <c r="E4" s="102"/>
      <c r="F4" s="102"/>
      <c r="K4" s="106"/>
      <c r="L4" s="106"/>
      <c r="M4" s="106"/>
      <c r="N4" s="106"/>
      <c r="P4" s="107"/>
      <c r="Q4" s="107"/>
      <c r="R4" s="107"/>
      <c r="S4" s="107"/>
    </row>
    <row r="5" spans="3:19" ht="13.5">
      <c r="C5" s="57" t="s">
        <v>120</v>
      </c>
      <c r="D5" s="58"/>
      <c r="E5" s="58"/>
      <c r="F5" s="59"/>
      <c r="H5" s="60" t="s">
        <v>79</v>
      </c>
      <c r="I5" s="56"/>
      <c r="K5" s="57" t="s">
        <v>119</v>
      </c>
      <c r="L5" s="58"/>
      <c r="M5" s="58"/>
      <c r="N5" s="59"/>
      <c r="P5" s="108" t="s">
        <v>118</v>
      </c>
      <c r="Q5" s="109"/>
      <c r="R5" s="109"/>
      <c r="S5" s="110"/>
    </row>
    <row r="6" spans="3:19" ht="13.5">
      <c r="C6" s="62" t="s">
        <v>76</v>
      </c>
      <c r="D6" s="63"/>
      <c r="E6" s="63"/>
      <c r="F6" s="64"/>
      <c r="H6" s="65" t="s">
        <v>68</v>
      </c>
      <c r="I6" s="61"/>
      <c r="K6" s="62" t="s">
        <v>74</v>
      </c>
      <c r="L6" s="63"/>
      <c r="M6" s="63"/>
      <c r="N6" s="64"/>
      <c r="P6" s="111"/>
      <c r="Q6" s="112"/>
      <c r="R6" s="112"/>
      <c r="S6" s="113"/>
    </row>
    <row r="7" spans="1:19" ht="14.25" thickBot="1">
      <c r="A7" s="92" t="s">
        <v>0</v>
      </c>
      <c r="C7" s="67" t="s">
        <v>61</v>
      </c>
      <c r="D7" s="68" t="s">
        <v>62</v>
      </c>
      <c r="E7" s="68" t="s">
        <v>63</v>
      </c>
      <c r="F7" s="69" t="s">
        <v>59</v>
      </c>
      <c r="H7" s="70" t="s">
        <v>67</v>
      </c>
      <c r="I7" s="70" t="s">
        <v>69</v>
      </c>
      <c r="K7" s="67" t="s">
        <v>61</v>
      </c>
      <c r="L7" s="68" t="s">
        <v>62</v>
      </c>
      <c r="M7" s="68" t="s">
        <v>63</v>
      </c>
      <c r="N7" s="69" t="s">
        <v>59</v>
      </c>
      <c r="P7" s="114" t="s">
        <v>61</v>
      </c>
      <c r="Q7" s="115" t="s">
        <v>62</v>
      </c>
      <c r="R7" s="115" t="s">
        <v>63</v>
      </c>
      <c r="S7" s="116" t="s">
        <v>59</v>
      </c>
    </row>
    <row r="8" spans="4:18" ht="14.25" thickBot="1">
      <c r="D8" s="94"/>
      <c r="E8" s="94"/>
      <c r="L8" s="94"/>
      <c r="M8" s="94"/>
      <c r="Q8" s="117"/>
      <c r="R8" s="117"/>
    </row>
    <row r="9" spans="1:22" ht="13.5">
      <c r="A9" s="88" t="s">
        <v>1</v>
      </c>
      <c r="C9" s="73">
        <f aca="true" t="shared" si="0" ref="C9:C40">SUM(P9,K9)</f>
        <v>8327651.289999999</v>
      </c>
      <c r="D9" s="74">
        <f aca="true" t="shared" si="1" ref="D9:D40">SUM(Q9,L9)</f>
        <v>5361577.749999999</v>
      </c>
      <c r="E9" s="74">
        <f aca="true" t="shared" si="2" ref="E9:E40">SUM(R9,M9)</f>
        <v>176132.66999999993</v>
      </c>
      <c r="F9" s="75">
        <f>SUM(C9:E9)</f>
        <v>13865361.709999999</v>
      </c>
      <c r="H9" s="118">
        <v>5664568.1899999995</v>
      </c>
      <c r="I9" s="75">
        <f>D9-H9</f>
        <v>-302990.4400000004</v>
      </c>
      <c r="K9" s="73">
        <v>7833041.319999999</v>
      </c>
      <c r="L9" s="74">
        <v>5043100.449999999</v>
      </c>
      <c r="M9" s="74">
        <v>0</v>
      </c>
      <c r="N9" s="75">
        <f>SUM(K9:M9)</f>
        <v>12876141.77</v>
      </c>
      <c r="P9" s="119">
        <v>494609.97</v>
      </c>
      <c r="Q9" s="120">
        <v>318477.30000000005</v>
      </c>
      <c r="R9" s="120">
        <v>176132.66999999993</v>
      </c>
      <c r="S9" s="121">
        <f>SUM(P9:R9)</f>
        <v>989219.94</v>
      </c>
      <c r="U9" s="86"/>
      <c r="V9" s="86"/>
    </row>
    <row r="10" spans="1:22" ht="13.5">
      <c r="A10" s="88" t="s">
        <v>2</v>
      </c>
      <c r="C10" s="77">
        <f t="shared" si="0"/>
        <v>0</v>
      </c>
      <c r="D10" s="78">
        <f t="shared" si="1"/>
        <v>0</v>
      </c>
      <c r="E10" s="78">
        <f t="shared" si="2"/>
        <v>0</v>
      </c>
      <c r="F10" s="79">
        <f aca="true" t="shared" si="3" ref="F10:F66">SUM(C10:E10)</f>
        <v>0</v>
      </c>
      <c r="H10" s="122">
        <v>0</v>
      </c>
      <c r="I10" s="79">
        <f aca="true" t="shared" si="4" ref="I10:I66">D10-H10</f>
        <v>0</v>
      </c>
      <c r="K10" s="77">
        <v>0</v>
      </c>
      <c r="L10" s="78">
        <v>0</v>
      </c>
      <c r="M10" s="78">
        <v>0</v>
      </c>
      <c r="N10" s="79">
        <f aca="true" t="shared" si="5" ref="N10:N66">SUM(K10:M10)</f>
        <v>0</v>
      </c>
      <c r="P10" s="123">
        <v>0</v>
      </c>
      <c r="Q10" s="124">
        <v>0</v>
      </c>
      <c r="R10" s="124">
        <v>0</v>
      </c>
      <c r="S10" s="125">
        <f aca="true" t="shared" si="6" ref="S10:S66">SUM(P10:R10)</f>
        <v>0</v>
      </c>
      <c r="U10" s="86"/>
      <c r="V10" s="86"/>
    </row>
    <row r="11" spans="1:22" ht="13.5">
      <c r="A11" s="88" t="s">
        <v>3</v>
      </c>
      <c r="C11" s="77">
        <f t="shared" si="0"/>
        <v>126207.16</v>
      </c>
      <c r="D11" s="78">
        <f t="shared" si="1"/>
        <v>81434.15</v>
      </c>
      <c r="E11" s="78">
        <f t="shared" si="2"/>
        <v>5036.1799999999985</v>
      </c>
      <c r="F11" s="79">
        <f t="shared" si="3"/>
        <v>212677.49</v>
      </c>
      <c r="H11" s="122">
        <v>90801.9</v>
      </c>
      <c r="I11" s="79">
        <f t="shared" si="4"/>
        <v>-9367.75</v>
      </c>
      <c r="K11" s="77">
        <v>112005.86</v>
      </c>
      <c r="L11" s="78">
        <v>72269.03</v>
      </c>
      <c r="M11" s="78">
        <v>0</v>
      </c>
      <c r="N11" s="79">
        <f t="shared" si="5"/>
        <v>184274.89</v>
      </c>
      <c r="P11" s="123">
        <v>14201.3</v>
      </c>
      <c r="Q11" s="124">
        <v>9165.12</v>
      </c>
      <c r="R11" s="124">
        <v>5036.1799999999985</v>
      </c>
      <c r="S11" s="125">
        <f t="shared" si="6"/>
        <v>28402.6</v>
      </c>
      <c r="U11" s="86"/>
      <c r="V11" s="86"/>
    </row>
    <row r="12" spans="1:22" ht="13.5">
      <c r="A12" s="88" t="s">
        <v>4</v>
      </c>
      <c r="C12" s="77">
        <f t="shared" si="0"/>
        <v>821748.75</v>
      </c>
      <c r="D12" s="78">
        <f t="shared" si="1"/>
        <v>534136.69</v>
      </c>
      <c r="E12" s="78">
        <f t="shared" si="2"/>
        <v>50698.250000000015</v>
      </c>
      <c r="F12" s="79">
        <f t="shared" si="3"/>
        <v>1406583.69</v>
      </c>
      <c r="H12" s="122">
        <v>122958.1</v>
      </c>
      <c r="I12" s="79">
        <f t="shared" si="4"/>
        <v>411178.58999999997</v>
      </c>
      <c r="K12" s="77">
        <v>676896.62</v>
      </c>
      <c r="L12" s="78">
        <v>439982.81</v>
      </c>
      <c r="M12" s="78">
        <v>0</v>
      </c>
      <c r="N12" s="79">
        <f t="shared" si="5"/>
        <v>1116879.43</v>
      </c>
      <c r="P12" s="123">
        <v>144852.13</v>
      </c>
      <c r="Q12" s="124">
        <v>94153.87999999999</v>
      </c>
      <c r="R12" s="124">
        <v>50698.250000000015</v>
      </c>
      <c r="S12" s="125">
        <f t="shared" si="6"/>
        <v>289704.26</v>
      </c>
      <c r="U12" s="86"/>
      <c r="V12" s="86"/>
    </row>
    <row r="13" spans="1:22" ht="13.5">
      <c r="A13" s="88" t="s">
        <v>5</v>
      </c>
      <c r="C13" s="77">
        <f t="shared" si="0"/>
        <v>153270.57</v>
      </c>
      <c r="D13" s="78">
        <f t="shared" si="1"/>
        <v>99069.53</v>
      </c>
      <c r="E13" s="78">
        <f t="shared" si="2"/>
        <v>6986.969999999999</v>
      </c>
      <c r="F13" s="79">
        <f t="shared" si="3"/>
        <v>259327.07</v>
      </c>
      <c r="H13" s="122">
        <v>125502.35</v>
      </c>
      <c r="I13" s="79">
        <f t="shared" si="4"/>
        <v>-26432.820000000007</v>
      </c>
      <c r="K13" s="77">
        <v>133503.32</v>
      </c>
      <c r="L13" s="78">
        <v>86289.25</v>
      </c>
      <c r="M13" s="78">
        <v>0</v>
      </c>
      <c r="N13" s="79">
        <f t="shared" si="5"/>
        <v>219792.57</v>
      </c>
      <c r="P13" s="123">
        <v>19767.25</v>
      </c>
      <c r="Q13" s="124">
        <v>12780.28</v>
      </c>
      <c r="R13" s="124">
        <v>6986.969999999999</v>
      </c>
      <c r="S13" s="125">
        <f t="shared" si="6"/>
        <v>39534.5</v>
      </c>
      <c r="U13" s="86"/>
      <c r="V13" s="86"/>
    </row>
    <row r="14" spans="1:22" ht="13.5">
      <c r="A14" s="88" t="s">
        <v>6</v>
      </c>
      <c r="C14" s="77">
        <f t="shared" si="0"/>
        <v>44446.3</v>
      </c>
      <c r="D14" s="78">
        <f t="shared" si="1"/>
        <v>28818.46</v>
      </c>
      <c r="E14" s="78">
        <f t="shared" si="2"/>
        <v>2982.2199999999993</v>
      </c>
      <c r="F14" s="79">
        <f t="shared" si="3"/>
        <v>76246.98000000001</v>
      </c>
      <c r="H14" s="122">
        <v>38463.75</v>
      </c>
      <c r="I14" s="79">
        <f t="shared" si="4"/>
        <v>-9645.29</v>
      </c>
      <c r="K14" s="77">
        <v>35967.380000000005</v>
      </c>
      <c r="L14" s="78">
        <v>23321.76</v>
      </c>
      <c r="M14" s="78">
        <v>0</v>
      </c>
      <c r="N14" s="79">
        <f t="shared" si="5"/>
        <v>59289.14</v>
      </c>
      <c r="P14" s="123">
        <v>8478.92</v>
      </c>
      <c r="Q14" s="124">
        <v>5496.700000000001</v>
      </c>
      <c r="R14" s="124">
        <v>2982.2199999999993</v>
      </c>
      <c r="S14" s="125">
        <f t="shared" si="6"/>
        <v>16957.84</v>
      </c>
      <c r="U14" s="86"/>
      <c r="V14" s="86"/>
    </row>
    <row r="15" spans="1:22" ht="13.5">
      <c r="A15" s="88" t="s">
        <v>7</v>
      </c>
      <c r="C15" s="77">
        <f t="shared" si="0"/>
        <v>6293487.489999999</v>
      </c>
      <c r="D15" s="78">
        <f t="shared" si="1"/>
        <v>3833461.8699999996</v>
      </c>
      <c r="E15" s="78">
        <f t="shared" si="2"/>
        <v>146863.61000000004</v>
      </c>
      <c r="F15" s="79">
        <f t="shared" si="3"/>
        <v>10273812.969999999</v>
      </c>
      <c r="H15" s="122">
        <v>3560309.81</v>
      </c>
      <c r="I15" s="79">
        <f t="shared" si="4"/>
        <v>273152.0599999996</v>
      </c>
      <c r="K15" s="77">
        <v>5917820.4399999995</v>
      </c>
      <c r="L15" s="78">
        <v>3604658.4299999997</v>
      </c>
      <c r="M15" s="78">
        <v>0</v>
      </c>
      <c r="N15" s="79">
        <f t="shared" si="5"/>
        <v>9522478.87</v>
      </c>
      <c r="P15" s="123">
        <v>375667.05000000005</v>
      </c>
      <c r="Q15" s="124">
        <v>228803.44</v>
      </c>
      <c r="R15" s="124">
        <v>146863.61000000004</v>
      </c>
      <c r="S15" s="125">
        <f t="shared" si="6"/>
        <v>751334.1000000001</v>
      </c>
      <c r="U15" s="86"/>
      <c r="V15" s="86"/>
    </row>
    <row r="16" spans="1:22" ht="13.5">
      <c r="A16" s="88" t="s">
        <v>8</v>
      </c>
      <c r="C16" s="77">
        <f t="shared" si="0"/>
        <v>182934.22000000003</v>
      </c>
      <c r="D16" s="78">
        <f t="shared" si="1"/>
        <v>118907.24999999999</v>
      </c>
      <c r="E16" s="78">
        <f t="shared" si="2"/>
        <v>9538.440000000002</v>
      </c>
      <c r="F16" s="79">
        <f t="shared" si="3"/>
        <v>311379.91000000003</v>
      </c>
      <c r="H16" s="122">
        <v>108947.79000000001</v>
      </c>
      <c r="I16" s="79">
        <f t="shared" si="4"/>
        <v>9959.459999999977</v>
      </c>
      <c r="K16" s="77">
        <v>155681.52000000002</v>
      </c>
      <c r="L16" s="78">
        <v>101192.98999999999</v>
      </c>
      <c r="M16" s="78">
        <v>0</v>
      </c>
      <c r="N16" s="79">
        <f t="shared" si="5"/>
        <v>256874.51</v>
      </c>
      <c r="P16" s="123">
        <v>27252.7</v>
      </c>
      <c r="Q16" s="124">
        <v>17714.26</v>
      </c>
      <c r="R16" s="124">
        <v>9538.440000000002</v>
      </c>
      <c r="S16" s="125">
        <f t="shared" si="6"/>
        <v>54505.4</v>
      </c>
      <c r="U16" s="86"/>
      <c r="V16" s="86"/>
    </row>
    <row r="17" spans="1:22" ht="13.5">
      <c r="A17" s="88" t="s">
        <v>9</v>
      </c>
      <c r="C17" s="77">
        <f t="shared" si="0"/>
        <v>356152.28</v>
      </c>
      <c r="D17" s="78">
        <f t="shared" si="1"/>
        <v>231498.96</v>
      </c>
      <c r="E17" s="78">
        <f t="shared" si="2"/>
        <v>24603.799999999996</v>
      </c>
      <c r="F17" s="79">
        <f t="shared" si="3"/>
        <v>612255.04</v>
      </c>
      <c r="H17" s="122">
        <v>225876.95</v>
      </c>
      <c r="I17" s="79">
        <f t="shared" si="4"/>
        <v>5622.00999999998</v>
      </c>
      <c r="K17" s="77">
        <v>285855.75</v>
      </c>
      <c r="L17" s="78">
        <v>185806.22999999998</v>
      </c>
      <c r="M17" s="78">
        <v>0</v>
      </c>
      <c r="N17" s="79">
        <f t="shared" si="5"/>
        <v>471661.98</v>
      </c>
      <c r="P17" s="123">
        <v>70296.53</v>
      </c>
      <c r="Q17" s="124">
        <v>45692.73</v>
      </c>
      <c r="R17" s="124">
        <v>24603.799999999996</v>
      </c>
      <c r="S17" s="125">
        <f t="shared" si="6"/>
        <v>140593.06</v>
      </c>
      <c r="U17" s="86"/>
      <c r="V17" s="86"/>
    </row>
    <row r="18" spans="1:22" ht="13.5">
      <c r="A18" s="88" t="s">
        <v>10</v>
      </c>
      <c r="C18" s="77">
        <f t="shared" si="0"/>
        <v>6289787.78</v>
      </c>
      <c r="D18" s="78">
        <f t="shared" si="1"/>
        <v>4088362.05</v>
      </c>
      <c r="E18" s="78">
        <f t="shared" si="2"/>
        <v>144974.45</v>
      </c>
      <c r="F18" s="79">
        <f t="shared" si="3"/>
        <v>10523124.28</v>
      </c>
      <c r="H18" s="122">
        <v>3769114.25</v>
      </c>
      <c r="I18" s="79">
        <f t="shared" si="4"/>
        <v>319247.7999999998</v>
      </c>
      <c r="K18" s="77">
        <v>5875575.08</v>
      </c>
      <c r="L18" s="78">
        <v>3819123.8</v>
      </c>
      <c r="M18" s="78">
        <v>0</v>
      </c>
      <c r="N18" s="79">
        <f t="shared" si="5"/>
        <v>9694698.879999999</v>
      </c>
      <c r="P18" s="123">
        <v>414212.7</v>
      </c>
      <c r="Q18" s="124">
        <v>269238.25</v>
      </c>
      <c r="R18" s="124">
        <v>144974.45</v>
      </c>
      <c r="S18" s="125">
        <f t="shared" si="6"/>
        <v>828425.3999999999</v>
      </c>
      <c r="U18" s="86"/>
      <c r="V18" s="86"/>
    </row>
    <row r="19" spans="1:22" ht="13.5">
      <c r="A19" s="88" t="s">
        <v>11</v>
      </c>
      <c r="C19" s="77">
        <f t="shared" si="0"/>
        <v>107769.93</v>
      </c>
      <c r="D19" s="78">
        <f t="shared" si="1"/>
        <v>69442.5</v>
      </c>
      <c r="E19" s="78">
        <f t="shared" si="2"/>
        <v>5414.470000000001</v>
      </c>
      <c r="F19" s="79">
        <f t="shared" si="3"/>
        <v>182626.9</v>
      </c>
      <c r="H19" s="122">
        <v>75627.5</v>
      </c>
      <c r="I19" s="79">
        <f t="shared" si="4"/>
        <v>-6185</v>
      </c>
      <c r="K19" s="77">
        <v>92546.95</v>
      </c>
      <c r="L19" s="78">
        <v>59633.99</v>
      </c>
      <c r="M19" s="78">
        <v>0</v>
      </c>
      <c r="N19" s="79">
        <f t="shared" si="5"/>
        <v>152180.94</v>
      </c>
      <c r="P19" s="123">
        <v>15222.980000000001</v>
      </c>
      <c r="Q19" s="124">
        <v>9808.51</v>
      </c>
      <c r="R19" s="124">
        <v>5414.470000000001</v>
      </c>
      <c r="S19" s="125">
        <f t="shared" si="6"/>
        <v>30445.960000000003</v>
      </c>
      <c r="U19" s="86"/>
      <c r="V19" s="86"/>
    </row>
    <row r="20" spans="1:22" ht="13.5">
      <c r="A20" s="88" t="s">
        <v>12</v>
      </c>
      <c r="C20" s="77">
        <f t="shared" si="0"/>
        <v>133298.92</v>
      </c>
      <c r="D20" s="78">
        <f t="shared" si="1"/>
        <v>86644.29000000001</v>
      </c>
      <c r="E20" s="78">
        <f t="shared" si="2"/>
        <v>6466.920000000002</v>
      </c>
      <c r="F20" s="79">
        <f t="shared" si="3"/>
        <v>226410.13000000003</v>
      </c>
      <c r="H20" s="122">
        <v>119355.45999999999</v>
      </c>
      <c r="I20" s="79">
        <f t="shared" si="4"/>
        <v>-32711.169999999984</v>
      </c>
      <c r="K20" s="77">
        <v>114822.01000000001</v>
      </c>
      <c r="L20" s="78">
        <v>74634.3</v>
      </c>
      <c r="M20" s="78">
        <v>0</v>
      </c>
      <c r="N20" s="79">
        <f t="shared" si="5"/>
        <v>189456.31</v>
      </c>
      <c r="P20" s="123">
        <v>18476.91</v>
      </c>
      <c r="Q20" s="124">
        <v>12009.989999999998</v>
      </c>
      <c r="R20" s="124">
        <v>6466.920000000002</v>
      </c>
      <c r="S20" s="125">
        <f t="shared" si="6"/>
        <v>36953.82</v>
      </c>
      <c r="U20" s="86"/>
      <c r="V20" s="86"/>
    </row>
    <row r="21" spans="1:22" ht="13.5">
      <c r="A21" s="88" t="s">
        <v>13</v>
      </c>
      <c r="C21" s="77">
        <f t="shared" si="0"/>
        <v>781926.6499999999</v>
      </c>
      <c r="D21" s="78">
        <f t="shared" si="1"/>
        <v>508252.33</v>
      </c>
      <c r="E21" s="78">
        <f t="shared" si="2"/>
        <v>34121.570000000014</v>
      </c>
      <c r="F21" s="79">
        <f t="shared" si="3"/>
        <v>1324300.55</v>
      </c>
      <c r="H21" s="122">
        <v>92451.04000000001</v>
      </c>
      <c r="I21" s="79">
        <f t="shared" si="4"/>
        <v>415801.29000000004</v>
      </c>
      <c r="K21" s="77">
        <v>684436.45</v>
      </c>
      <c r="L21" s="78">
        <v>444883.7</v>
      </c>
      <c r="M21" s="78">
        <v>0</v>
      </c>
      <c r="N21" s="79">
        <f t="shared" si="5"/>
        <v>1129320.15</v>
      </c>
      <c r="P21" s="123">
        <v>97490.20000000001</v>
      </c>
      <c r="Q21" s="124">
        <v>63368.63</v>
      </c>
      <c r="R21" s="124">
        <v>34121.570000000014</v>
      </c>
      <c r="S21" s="125">
        <f t="shared" si="6"/>
        <v>194980.40000000002</v>
      </c>
      <c r="U21" s="86"/>
      <c r="V21" s="86"/>
    </row>
    <row r="22" spans="1:22" ht="13.5">
      <c r="A22" s="88" t="s">
        <v>14</v>
      </c>
      <c r="C22" s="77">
        <f t="shared" si="0"/>
        <v>58380.31</v>
      </c>
      <c r="D22" s="78">
        <f t="shared" si="1"/>
        <v>17084.67</v>
      </c>
      <c r="E22" s="78">
        <f t="shared" si="2"/>
        <v>1355.62</v>
      </c>
      <c r="F22" s="79">
        <f t="shared" si="3"/>
        <v>76820.59999999999</v>
      </c>
      <c r="H22" s="122">
        <v>20406.52</v>
      </c>
      <c r="I22" s="79">
        <f t="shared" si="4"/>
        <v>-3321.850000000002</v>
      </c>
      <c r="K22" s="77">
        <v>54507.11</v>
      </c>
      <c r="L22" s="78">
        <v>14567.09</v>
      </c>
      <c r="M22" s="78">
        <v>0</v>
      </c>
      <c r="N22" s="79">
        <f t="shared" si="5"/>
        <v>69074.2</v>
      </c>
      <c r="P22" s="123">
        <v>3873.2</v>
      </c>
      <c r="Q22" s="124">
        <v>2517.58</v>
      </c>
      <c r="R22" s="124">
        <v>1355.62</v>
      </c>
      <c r="S22" s="125">
        <f t="shared" si="6"/>
        <v>7746.4</v>
      </c>
      <c r="U22" s="86"/>
      <c r="V22" s="86"/>
    </row>
    <row r="23" spans="1:22" ht="13.5">
      <c r="A23" s="88" t="s">
        <v>15</v>
      </c>
      <c r="C23" s="77">
        <f t="shared" si="0"/>
        <v>1623725.53</v>
      </c>
      <c r="D23" s="78">
        <f t="shared" si="1"/>
        <v>1055421.58</v>
      </c>
      <c r="E23" s="78">
        <f t="shared" si="2"/>
        <v>39879.09999999999</v>
      </c>
      <c r="F23" s="79">
        <f t="shared" si="3"/>
        <v>2719026.2100000004</v>
      </c>
      <c r="H23" s="122">
        <v>985482.5399999998</v>
      </c>
      <c r="I23" s="79">
        <f t="shared" si="4"/>
        <v>69939.04000000027</v>
      </c>
      <c r="K23" s="77">
        <v>1509785.26</v>
      </c>
      <c r="L23" s="78">
        <v>981360.41</v>
      </c>
      <c r="M23" s="78">
        <v>0</v>
      </c>
      <c r="N23" s="79">
        <f t="shared" si="5"/>
        <v>2491145.67</v>
      </c>
      <c r="P23" s="123">
        <v>113940.26999999999</v>
      </c>
      <c r="Q23" s="124">
        <v>74061.17</v>
      </c>
      <c r="R23" s="124">
        <v>39879.09999999999</v>
      </c>
      <c r="S23" s="125">
        <f t="shared" si="6"/>
        <v>227880.53999999998</v>
      </c>
      <c r="U23" s="86"/>
      <c r="V23" s="86"/>
    </row>
    <row r="24" spans="1:22" ht="13.5">
      <c r="A24" s="88" t="s">
        <v>16</v>
      </c>
      <c r="C24" s="77">
        <f t="shared" si="0"/>
        <v>754384.25</v>
      </c>
      <c r="D24" s="78">
        <f t="shared" si="1"/>
        <v>490349.76</v>
      </c>
      <c r="E24" s="78">
        <f t="shared" si="2"/>
        <v>23805.460000000014</v>
      </c>
      <c r="F24" s="79">
        <f t="shared" si="3"/>
        <v>1268539.47</v>
      </c>
      <c r="H24" s="122">
        <v>459302.64999999997</v>
      </c>
      <c r="I24" s="79">
        <f t="shared" si="4"/>
        <v>31047.110000000044</v>
      </c>
      <c r="K24" s="77">
        <v>686368.66</v>
      </c>
      <c r="L24" s="78">
        <v>446139.63</v>
      </c>
      <c r="M24" s="78">
        <v>0</v>
      </c>
      <c r="N24" s="79">
        <f t="shared" si="5"/>
        <v>1132508.29</v>
      </c>
      <c r="P24" s="123">
        <v>68015.59000000001</v>
      </c>
      <c r="Q24" s="124">
        <v>44210.13</v>
      </c>
      <c r="R24" s="124">
        <v>23805.460000000014</v>
      </c>
      <c r="S24" s="125">
        <f t="shared" si="6"/>
        <v>136031.18000000002</v>
      </c>
      <c r="U24" s="86"/>
      <c r="V24" s="86"/>
    </row>
    <row r="25" spans="1:22" ht="13.5">
      <c r="A25" s="88" t="s">
        <v>17</v>
      </c>
      <c r="C25" s="77">
        <f t="shared" si="0"/>
        <v>172458.38</v>
      </c>
      <c r="D25" s="78">
        <f t="shared" si="1"/>
        <v>110008.23999999999</v>
      </c>
      <c r="E25" s="78">
        <f t="shared" si="2"/>
        <v>5520.469999999999</v>
      </c>
      <c r="F25" s="79">
        <f t="shared" si="3"/>
        <v>287987.08999999997</v>
      </c>
      <c r="H25" s="122">
        <v>83261.74</v>
      </c>
      <c r="I25" s="79">
        <f t="shared" si="4"/>
        <v>26746.499999999985</v>
      </c>
      <c r="K25" s="77">
        <v>157174.4</v>
      </c>
      <c r="L25" s="78">
        <v>100244.73</v>
      </c>
      <c r="M25" s="78">
        <v>0</v>
      </c>
      <c r="N25" s="79">
        <f t="shared" si="5"/>
        <v>257419.13</v>
      </c>
      <c r="P25" s="123">
        <v>15283.98</v>
      </c>
      <c r="Q25" s="124">
        <v>9763.51</v>
      </c>
      <c r="R25" s="124">
        <v>5520.469999999999</v>
      </c>
      <c r="S25" s="125">
        <f t="shared" si="6"/>
        <v>30567.96</v>
      </c>
      <c r="U25" s="86"/>
      <c r="V25" s="86"/>
    </row>
    <row r="26" spans="1:22" ht="13.5">
      <c r="A26" s="88" t="s">
        <v>18</v>
      </c>
      <c r="C26" s="77">
        <f t="shared" si="0"/>
        <v>33218.28999999999</v>
      </c>
      <c r="D26" s="78">
        <f t="shared" si="1"/>
        <v>21484.739999999998</v>
      </c>
      <c r="E26" s="78">
        <f t="shared" si="2"/>
        <v>1188.6699999999996</v>
      </c>
      <c r="F26" s="79">
        <f t="shared" si="3"/>
        <v>55891.69999999999</v>
      </c>
      <c r="H26" s="122">
        <v>21069.129999999997</v>
      </c>
      <c r="I26" s="79">
        <f t="shared" si="4"/>
        <v>415.6100000000006</v>
      </c>
      <c r="K26" s="77">
        <v>29851.089999999997</v>
      </c>
      <c r="L26" s="78">
        <v>19306.21</v>
      </c>
      <c r="M26" s="78">
        <v>0</v>
      </c>
      <c r="N26" s="79">
        <f t="shared" si="5"/>
        <v>49157.299999999996</v>
      </c>
      <c r="P26" s="123">
        <v>3367.2</v>
      </c>
      <c r="Q26" s="124">
        <v>2178.53</v>
      </c>
      <c r="R26" s="124">
        <v>1188.6699999999996</v>
      </c>
      <c r="S26" s="125">
        <f t="shared" si="6"/>
        <v>6734.4</v>
      </c>
      <c r="U26" s="86"/>
      <c r="V26" s="86"/>
    </row>
    <row r="27" spans="1:22" ht="13.5">
      <c r="A27" s="88" t="s">
        <v>19</v>
      </c>
      <c r="C27" s="77">
        <f t="shared" si="0"/>
        <v>47587970.35</v>
      </c>
      <c r="D27" s="78">
        <f t="shared" si="1"/>
        <v>30910007.07</v>
      </c>
      <c r="E27" s="78">
        <f t="shared" si="2"/>
        <v>947747.45</v>
      </c>
      <c r="F27" s="79">
        <f t="shared" si="3"/>
        <v>79445724.87</v>
      </c>
      <c r="H27" s="122">
        <v>27690237.369999997</v>
      </c>
      <c r="I27" s="79">
        <f t="shared" si="4"/>
        <v>3219769.700000003</v>
      </c>
      <c r="K27" s="77">
        <v>44883721.33</v>
      </c>
      <c r="L27" s="78">
        <v>29153505.5</v>
      </c>
      <c r="M27" s="78">
        <v>0</v>
      </c>
      <c r="N27" s="79">
        <f t="shared" si="5"/>
        <v>74037226.83</v>
      </c>
      <c r="P27" s="123">
        <v>2704249.02</v>
      </c>
      <c r="Q27" s="124">
        <v>1756501.57</v>
      </c>
      <c r="R27" s="124">
        <v>947747.45</v>
      </c>
      <c r="S27" s="125">
        <f t="shared" si="6"/>
        <v>5408498.04</v>
      </c>
      <c r="U27" s="86"/>
      <c r="V27" s="86"/>
    </row>
    <row r="28" spans="1:22" ht="13.5">
      <c r="A28" s="88" t="s">
        <v>20</v>
      </c>
      <c r="C28" s="77">
        <f t="shared" si="0"/>
        <v>428242.35000000003</v>
      </c>
      <c r="D28" s="78">
        <f t="shared" si="1"/>
        <v>278357.52</v>
      </c>
      <c r="E28" s="78">
        <f t="shared" si="2"/>
        <v>14405.5</v>
      </c>
      <c r="F28" s="79">
        <f t="shared" si="3"/>
        <v>721005.3700000001</v>
      </c>
      <c r="H28" s="122">
        <v>105749.19</v>
      </c>
      <c r="I28" s="79">
        <f t="shared" si="4"/>
        <v>172608.33000000002</v>
      </c>
      <c r="K28" s="77">
        <v>387083.79000000004</v>
      </c>
      <c r="L28" s="78">
        <v>251604.46000000002</v>
      </c>
      <c r="M28" s="78">
        <v>0</v>
      </c>
      <c r="N28" s="79">
        <f t="shared" si="5"/>
        <v>638688.25</v>
      </c>
      <c r="P28" s="123">
        <v>41158.56</v>
      </c>
      <c r="Q28" s="124">
        <v>26753.059999999998</v>
      </c>
      <c r="R28" s="124">
        <v>14405.5</v>
      </c>
      <c r="S28" s="125">
        <f t="shared" si="6"/>
        <v>82317.12</v>
      </c>
      <c r="U28" s="86"/>
      <c r="V28" s="86"/>
    </row>
    <row r="29" spans="1:22" ht="13.5">
      <c r="A29" s="88" t="s">
        <v>21</v>
      </c>
      <c r="C29" s="77">
        <f t="shared" si="0"/>
        <v>1118176.94</v>
      </c>
      <c r="D29" s="78">
        <f t="shared" si="1"/>
        <v>702817.1200000001</v>
      </c>
      <c r="E29" s="78">
        <f t="shared" si="2"/>
        <v>46592.72</v>
      </c>
      <c r="F29" s="79">
        <f t="shared" si="3"/>
        <v>1867586.78</v>
      </c>
      <c r="H29" s="122">
        <v>519373.92</v>
      </c>
      <c r="I29" s="79">
        <f t="shared" si="4"/>
        <v>183443.20000000013</v>
      </c>
      <c r="K29" s="77">
        <v>992769.65</v>
      </c>
      <c r="L29" s="78">
        <v>624002.55</v>
      </c>
      <c r="M29" s="78">
        <v>0</v>
      </c>
      <c r="N29" s="79">
        <f t="shared" si="5"/>
        <v>1616772.2000000002</v>
      </c>
      <c r="P29" s="123">
        <v>125407.29000000001</v>
      </c>
      <c r="Q29" s="124">
        <v>78814.57</v>
      </c>
      <c r="R29" s="124">
        <v>46592.72</v>
      </c>
      <c r="S29" s="125">
        <f t="shared" si="6"/>
        <v>250814.58000000002</v>
      </c>
      <c r="U29" s="86"/>
      <c r="V29" s="86"/>
    </row>
    <row r="30" spans="1:22" ht="13.5">
      <c r="A30" s="88" t="s">
        <v>22</v>
      </c>
      <c r="C30" s="77">
        <f t="shared" si="0"/>
        <v>94729.19</v>
      </c>
      <c r="D30" s="78">
        <f t="shared" si="1"/>
        <v>60894.93</v>
      </c>
      <c r="E30" s="78">
        <f t="shared" si="2"/>
        <v>4489.839999999999</v>
      </c>
      <c r="F30" s="79">
        <f t="shared" si="3"/>
        <v>160113.96</v>
      </c>
      <c r="H30" s="122">
        <v>62634.149999999994</v>
      </c>
      <c r="I30" s="79">
        <f t="shared" si="4"/>
        <v>-1739.219999999994</v>
      </c>
      <c r="K30" s="77">
        <v>82171.12</v>
      </c>
      <c r="L30" s="78">
        <v>52826.7</v>
      </c>
      <c r="M30" s="78">
        <v>0</v>
      </c>
      <c r="N30" s="79">
        <f t="shared" si="5"/>
        <v>134997.82</v>
      </c>
      <c r="P30" s="123">
        <v>12558.07</v>
      </c>
      <c r="Q30" s="124">
        <v>8068.2300000000005</v>
      </c>
      <c r="R30" s="124">
        <v>4489.839999999999</v>
      </c>
      <c r="S30" s="125">
        <f t="shared" si="6"/>
        <v>25116.14</v>
      </c>
      <c r="U30" s="86"/>
      <c r="V30" s="86"/>
    </row>
    <row r="31" spans="1:22" ht="13.5">
      <c r="A31" s="88" t="s">
        <v>23</v>
      </c>
      <c r="C31" s="77">
        <f t="shared" si="0"/>
        <v>632858.3500000001</v>
      </c>
      <c r="D31" s="78">
        <f t="shared" si="1"/>
        <v>411052.47000000003</v>
      </c>
      <c r="E31" s="78">
        <f t="shared" si="2"/>
        <v>22245.659999999996</v>
      </c>
      <c r="F31" s="79">
        <f t="shared" si="3"/>
        <v>1066156.48</v>
      </c>
      <c r="H31" s="122">
        <v>377091.18999999994</v>
      </c>
      <c r="I31" s="79">
        <f t="shared" si="4"/>
        <v>33961.280000000086</v>
      </c>
      <c r="K31" s="77">
        <v>569384.81</v>
      </c>
      <c r="L31" s="78">
        <v>369824.59</v>
      </c>
      <c r="M31" s="78">
        <v>0</v>
      </c>
      <c r="N31" s="79">
        <f t="shared" si="5"/>
        <v>939209.4000000001</v>
      </c>
      <c r="P31" s="123">
        <v>63473.54</v>
      </c>
      <c r="Q31" s="124">
        <v>41227.880000000005</v>
      </c>
      <c r="R31" s="124">
        <v>22245.659999999996</v>
      </c>
      <c r="S31" s="125">
        <f t="shared" si="6"/>
        <v>126947.08000000002</v>
      </c>
      <c r="U31" s="86"/>
      <c r="V31" s="86"/>
    </row>
    <row r="32" spans="1:22" ht="13.5">
      <c r="A32" s="88" t="s">
        <v>24</v>
      </c>
      <c r="C32" s="77">
        <f t="shared" si="0"/>
        <v>810905.6599999999</v>
      </c>
      <c r="D32" s="78">
        <f t="shared" si="1"/>
        <v>527088.6799999999</v>
      </c>
      <c r="E32" s="78">
        <f t="shared" si="2"/>
        <v>24203.070000000007</v>
      </c>
      <c r="F32" s="79">
        <f t="shared" si="3"/>
        <v>1362197.41</v>
      </c>
      <c r="H32" s="122">
        <v>510347.28</v>
      </c>
      <c r="I32" s="79">
        <f t="shared" si="4"/>
        <v>16741.399999999907</v>
      </c>
      <c r="K32" s="77">
        <v>741754.0299999999</v>
      </c>
      <c r="L32" s="78">
        <v>482140.12</v>
      </c>
      <c r="M32" s="78">
        <v>0</v>
      </c>
      <c r="N32" s="79">
        <f t="shared" si="5"/>
        <v>1223894.15</v>
      </c>
      <c r="P32" s="123">
        <v>69151.63</v>
      </c>
      <c r="Q32" s="124">
        <v>44948.56</v>
      </c>
      <c r="R32" s="124">
        <v>24203.070000000007</v>
      </c>
      <c r="S32" s="125">
        <f t="shared" si="6"/>
        <v>138303.26</v>
      </c>
      <c r="U32" s="86"/>
      <c r="V32" s="86"/>
    </row>
    <row r="33" spans="1:22" ht="13.5">
      <c r="A33" s="88" t="s">
        <v>25</v>
      </c>
      <c r="C33" s="77">
        <f t="shared" si="0"/>
        <v>39484.850000000006</v>
      </c>
      <c r="D33" s="78">
        <f t="shared" si="1"/>
        <v>25665.149999999998</v>
      </c>
      <c r="E33" s="78">
        <f t="shared" si="2"/>
        <v>2208.340000000001</v>
      </c>
      <c r="F33" s="79">
        <f t="shared" si="3"/>
        <v>67358.34</v>
      </c>
      <c r="H33" s="122">
        <v>25319.059999999998</v>
      </c>
      <c r="I33" s="79">
        <f t="shared" si="4"/>
        <v>346.09000000000015</v>
      </c>
      <c r="K33" s="77">
        <v>33175.32000000001</v>
      </c>
      <c r="L33" s="78">
        <v>21563.96</v>
      </c>
      <c r="M33" s="78">
        <v>0</v>
      </c>
      <c r="N33" s="79">
        <f t="shared" si="5"/>
        <v>54739.280000000006</v>
      </c>
      <c r="P33" s="123">
        <v>6309.530000000001</v>
      </c>
      <c r="Q33" s="124">
        <v>4101.19</v>
      </c>
      <c r="R33" s="124">
        <v>2208.340000000001</v>
      </c>
      <c r="S33" s="125">
        <f t="shared" si="6"/>
        <v>12619.060000000001</v>
      </c>
      <c r="U33" s="86"/>
      <c r="V33" s="86"/>
    </row>
    <row r="34" spans="1:22" ht="13.5">
      <c r="A34" s="88" t="s">
        <v>26</v>
      </c>
      <c r="C34" s="77">
        <f t="shared" si="0"/>
        <v>47971</v>
      </c>
      <c r="D34" s="78">
        <f t="shared" si="1"/>
        <v>31181.15</v>
      </c>
      <c r="E34" s="78">
        <f t="shared" si="2"/>
        <v>9179.210000000003</v>
      </c>
      <c r="F34" s="79">
        <f t="shared" si="3"/>
        <v>88331.36</v>
      </c>
      <c r="H34" s="122">
        <v>32832.03</v>
      </c>
      <c r="I34" s="79">
        <f t="shared" si="4"/>
        <v>-1650.8799999999974</v>
      </c>
      <c r="K34" s="77">
        <v>21744.7</v>
      </c>
      <c r="L34" s="78">
        <v>14134.06</v>
      </c>
      <c r="M34" s="78">
        <v>0</v>
      </c>
      <c r="N34" s="79">
        <f t="shared" si="5"/>
        <v>35878.76</v>
      </c>
      <c r="P34" s="123">
        <v>26226.300000000003</v>
      </c>
      <c r="Q34" s="124">
        <v>17047.09</v>
      </c>
      <c r="R34" s="124">
        <v>9179.210000000003</v>
      </c>
      <c r="S34" s="125">
        <f t="shared" si="6"/>
        <v>52452.600000000006</v>
      </c>
      <c r="U34" s="86"/>
      <c r="V34" s="86"/>
    </row>
    <row r="35" spans="1:22" ht="13.5">
      <c r="A35" s="88" t="s">
        <v>27</v>
      </c>
      <c r="C35" s="77">
        <f t="shared" si="0"/>
        <v>1346472.23</v>
      </c>
      <c r="D35" s="78">
        <f t="shared" si="1"/>
        <v>875206.96</v>
      </c>
      <c r="E35" s="78">
        <f t="shared" si="2"/>
        <v>46979.06000000001</v>
      </c>
      <c r="F35" s="79">
        <f t="shared" si="3"/>
        <v>2268658.25</v>
      </c>
      <c r="H35" s="122">
        <v>813385.5599999999</v>
      </c>
      <c r="I35" s="79">
        <f t="shared" si="4"/>
        <v>61821.40000000002</v>
      </c>
      <c r="K35" s="77">
        <v>1212246.34</v>
      </c>
      <c r="L35" s="78">
        <v>787960.13</v>
      </c>
      <c r="M35" s="78">
        <v>0</v>
      </c>
      <c r="N35" s="79">
        <f t="shared" si="5"/>
        <v>2000206.4700000002</v>
      </c>
      <c r="P35" s="123">
        <v>134225.89</v>
      </c>
      <c r="Q35" s="124">
        <v>87246.83</v>
      </c>
      <c r="R35" s="124">
        <v>46979.06000000001</v>
      </c>
      <c r="S35" s="125">
        <f t="shared" si="6"/>
        <v>268451.78</v>
      </c>
      <c r="U35" s="86"/>
      <c r="V35" s="86"/>
    </row>
    <row r="36" spans="1:22" ht="13.5">
      <c r="A36" s="88" t="s">
        <v>28</v>
      </c>
      <c r="C36" s="77">
        <f t="shared" si="0"/>
        <v>446068.03</v>
      </c>
      <c r="D36" s="78">
        <f t="shared" si="1"/>
        <v>289944.22</v>
      </c>
      <c r="E36" s="78">
        <f t="shared" si="2"/>
        <v>15204.009999999998</v>
      </c>
      <c r="F36" s="79">
        <f t="shared" si="3"/>
        <v>751216.26</v>
      </c>
      <c r="H36" s="122">
        <v>243007.87000000002</v>
      </c>
      <c r="I36" s="79">
        <f t="shared" si="4"/>
        <v>46936.34999999995</v>
      </c>
      <c r="K36" s="77">
        <v>402628</v>
      </c>
      <c r="L36" s="78">
        <v>261708.19999999998</v>
      </c>
      <c r="M36" s="78">
        <v>0</v>
      </c>
      <c r="N36" s="79">
        <f t="shared" si="5"/>
        <v>664336.2</v>
      </c>
      <c r="P36" s="123">
        <v>43440.03</v>
      </c>
      <c r="Q36" s="124">
        <v>28236.02</v>
      </c>
      <c r="R36" s="124">
        <v>15204.009999999998</v>
      </c>
      <c r="S36" s="125">
        <f t="shared" si="6"/>
        <v>86880.06</v>
      </c>
      <c r="U36" s="86"/>
      <c r="V36" s="86"/>
    </row>
    <row r="37" spans="1:22" ht="13.5">
      <c r="A37" s="88" t="s">
        <v>29</v>
      </c>
      <c r="C37" s="77">
        <f t="shared" si="0"/>
        <v>490082.99</v>
      </c>
      <c r="D37" s="78">
        <f t="shared" si="1"/>
        <v>318553.93000000005</v>
      </c>
      <c r="E37" s="78">
        <f t="shared" si="2"/>
        <v>30029.660000000003</v>
      </c>
      <c r="F37" s="79">
        <f t="shared" si="3"/>
        <v>838666.5800000001</v>
      </c>
      <c r="H37" s="122">
        <v>165854.04</v>
      </c>
      <c r="I37" s="79">
        <f t="shared" si="4"/>
        <v>152699.89000000004</v>
      </c>
      <c r="K37" s="77">
        <v>404283.99</v>
      </c>
      <c r="L37" s="78">
        <v>262784.59</v>
      </c>
      <c r="M37" s="78">
        <v>0</v>
      </c>
      <c r="N37" s="79">
        <f t="shared" si="5"/>
        <v>667068.5800000001</v>
      </c>
      <c r="P37" s="123">
        <v>85799</v>
      </c>
      <c r="Q37" s="124">
        <v>55769.34</v>
      </c>
      <c r="R37" s="124">
        <v>30029.660000000003</v>
      </c>
      <c r="S37" s="125">
        <f t="shared" si="6"/>
        <v>171598</v>
      </c>
      <c r="U37" s="86"/>
      <c r="V37" s="86"/>
    </row>
    <row r="38" spans="1:22" ht="13.5">
      <c r="A38" s="88" t="s">
        <v>30</v>
      </c>
      <c r="C38" s="77">
        <f t="shared" si="0"/>
        <v>4749559.78</v>
      </c>
      <c r="D38" s="78">
        <f t="shared" si="1"/>
        <v>3087213.8599999994</v>
      </c>
      <c r="E38" s="78">
        <f t="shared" si="2"/>
        <v>228273.86</v>
      </c>
      <c r="F38" s="79">
        <f t="shared" si="3"/>
        <v>8065047.5</v>
      </c>
      <c r="H38" s="122">
        <v>2688689.99</v>
      </c>
      <c r="I38" s="79">
        <f t="shared" si="4"/>
        <v>398523.8699999992</v>
      </c>
      <c r="K38" s="77">
        <v>4097348.75</v>
      </c>
      <c r="L38" s="78">
        <v>2663276.6899999995</v>
      </c>
      <c r="M38" s="78">
        <v>0</v>
      </c>
      <c r="N38" s="79">
        <f t="shared" si="5"/>
        <v>6760625.4399999995</v>
      </c>
      <c r="P38" s="123">
        <v>652211.03</v>
      </c>
      <c r="Q38" s="124">
        <v>423937.17000000004</v>
      </c>
      <c r="R38" s="124">
        <v>228273.86</v>
      </c>
      <c r="S38" s="125">
        <f t="shared" si="6"/>
        <v>1304422.06</v>
      </c>
      <c r="U38" s="86"/>
      <c r="V38" s="86"/>
    </row>
    <row r="39" spans="1:22" ht="13.5">
      <c r="A39" s="88" t="s">
        <v>31</v>
      </c>
      <c r="C39" s="77">
        <f t="shared" si="0"/>
        <v>842027.74</v>
      </c>
      <c r="D39" s="78">
        <f t="shared" si="1"/>
        <v>547318.03</v>
      </c>
      <c r="E39" s="78">
        <f t="shared" si="2"/>
        <v>53571.08</v>
      </c>
      <c r="F39" s="79">
        <f t="shared" si="3"/>
        <v>1442916.85</v>
      </c>
      <c r="H39" s="122">
        <v>521026.36</v>
      </c>
      <c r="I39" s="79">
        <f t="shared" si="4"/>
        <v>26291.670000000042</v>
      </c>
      <c r="K39" s="77">
        <v>688967.52</v>
      </c>
      <c r="L39" s="78">
        <v>447828.89</v>
      </c>
      <c r="M39" s="78">
        <v>0</v>
      </c>
      <c r="N39" s="79">
        <f t="shared" si="5"/>
        <v>1136796.4100000001</v>
      </c>
      <c r="P39" s="123">
        <v>153060.22</v>
      </c>
      <c r="Q39" s="124">
        <v>99489.14</v>
      </c>
      <c r="R39" s="124">
        <v>53571.08</v>
      </c>
      <c r="S39" s="125">
        <f t="shared" si="6"/>
        <v>306120.44</v>
      </c>
      <c r="U39" s="86"/>
      <c r="V39" s="86"/>
    </row>
    <row r="40" spans="1:22" ht="13.5">
      <c r="A40" s="88" t="s">
        <v>32</v>
      </c>
      <c r="C40" s="77">
        <f t="shared" si="0"/>
        <v>130206.07</v>
      </c>
      <c r="D40" s="78">
        <f t="shared" si="1"/>
        <v>84633.95</v>
      </c>
      <c r="E40" s="78">
        <f t="shared" si="2"/>
        <v>2640.99</v>
      </c>
      <c r="F40" s="79">
        <f t="shared" si="3"/>
        <v>217481.01</v>
      </c>
      <c r="H40" s="122">
        <v>29073.7</v>
      </c>
      <c r="I40" s="79">
        <f t="shared" si="4"/>
        <v>55560.25</v>
      </c>
      <c r="K40" s="77">
        <v>122660.39</v>
      </c>
      <c r="L40" s="78">
        <v>79729.26</v>
      </c>
      <c r="M40" s="78">
        <v>0</v>
      </c>
      <c r="N40" s="79">
        <f t="shared" si="5"/>
        <v>202389.65</v>
      </c>
      <c r="P40" s="123">
        <v>7545.68</v>
      </c>
      <c r="Q40" s="124">
        <v>4904.6900000000005</v>
      </c>
      <c r="R40" s="124">
        <v>2640.99</v>
      </c>
      <c r="S40" s="125">
        <f t="shared" si="6"/>
        <v>15091.36</v>
      </c>
      <c r="U40" s="86"/>
      <c r="V40" s="86"/>
    </row>
    <row r="41" spans="1:22" ht="13.5">
      <c r="A41" s="88" t="s">
        <v>33</v>
      </c>
      <c r="C41" s="77">
        <f aca="true" t="shared" si="7" ref="C41:C66">SUM(P41,K41)</f>
        <v>6013568.96</v>
      </c>
      <c r="D41" s="78">
        <f aca="true" t="shared" si="8" ref="D41:D66">SUM(Q41,L41)</f>
        <v>3888110.08</v>
      </c>
      <c r="E41" s="78">
        <f aca="true" t="shared" si="9" ref="E41:E66">SUM(R41,M41)</f>
        <v>259191.83000000013</v>
      </c>
      <c r="F41" s="79">
        <f t="shared" si="3"/>
        <v>10160870.87</v>
      </c>
      <c r="H41" s="122">
        <v>3458381.7100000004</v>
      </c>
      <c r="I41" s="79">
        <f t="shared" si="4"/>
        <v>429728.36999999965</v>
      </c>
      <c r="K41" s="77">
        <v>5280256.08</v>
      </c>
      <c r="L41" s="78">
        <v>3413989.0300000003</v>
      </c>
      <c r="M41" s="78">
        <v>0</v>
      </c>
      <c r="N41" s="79">
        <f t="shared" si="5"/>
        <v>8694245.11</v>
      </c>
      <c r="P41" s="123">
        <v>733312.8800000001</v>
      </c>
      <c r="Q41" s="124">
        <v>474121.05</v>
      </c>
      <c r="R41" s="124">
        <v>259191.83000000013</v>
      </c>
      <c r="S41" s="125">
        <f t="shared" si="6"/>
        <v>1466625.7600000002</v>
      </c>
      <c r="U41" s="86"/>
      <c r="V41" s="86"/>
    </row>
    <row r="42" spans="1:22" ht="13.5">
      <c r="A42" s="88" t="s">
        <v>34</v>
      </c>
      <c r="C42" s="77">
        <f t="shared" si="7"/>
        <v>10106191.479999999</v>
      </c>
      <c r="D42" s="78">
        <f t="shared" si="8"/>
        <v>6562705.61</v>
      </c>
      <c r="E42" s="78">
        <f t="shared" si="9"/>
        <v>273421.09</v>
      </c>
      <c r="F42" s="79">
        <f t="shared" si="3"/>
        <v>16942318.18</v>
      </c>
      <c r="H42" s="122">
        <v>6043807.83</v>
      </c>
      <c r="I42" s="79">
        <f t="shared" si="4"/>
        <v>518897.78000000026</v>
      </c>
      <c r="K42" s="77">
        <v>9326383.45</v>
      </c>
      <c r="L42" s="78">
        <v>6056318.67</v>
      </c>
      <c r="M42" s="78">
        <v>0</v>
      </c>
      <c r="N42" s="79">
        <f t="shared" si="5"/>
        <v>15382702.12</v>
      </c>
      <c r="P42" s="123">
        <v>779808.03</v>
      </c>
      <c r="Q42" s="124">
        <v>506386.94</v>
      </c>
      <c r="R42" s="124">
        <v>273421.09</v>
      </c>
      <c r="S42" s="125">
        <f t="shared" si="6"/>
        <v>1559616.06</v>
      </c>
      <c r="U42" s="86"/>
      <c r="V42" s="86"/>
    </row>
    <row r="43" spans="1:22" ht="13.5">
      <c r="A43" s="88" t="s">
        <v>35</v>
      </c>
      <c r="C43" s="77">
        <f t="shared" si="7"/>
        <v>0</v>
      </c>
      <c r="D43" s="78">
        <f t="shared" si="8"/>
        <v>0</v>
      </c>
      <c r="E43" s="78">
        <f t="shared" si="9"/>
        <v>0</v>
      </c>
      <c r="F43" s="79">
        <f t="shared" si="3"/>
        <v>0</v>
      </c>
      <c r="H43" s="122">
        <v>0</v>
      </c>
      <c r="I43" s="79">
        <f t="shared" si="4"/>
        <v>0</v>
      </c>
      <c r="K43" s="77">
        <v>0</v>
      </c>
      <c r="L43" s="78">
        <v>0</v>
      </c>
      <c r="M43" s="78">
        <v>0</v>
      </c>
      <c r="N43" s="79">
        <f t="shared" si="5"/>
        <v>0</v>
      </c>
      <c r="P43" s="123">
        <v>0</v>
      </c>
      <c r="Q43" s="124">
        <v>0</v>
      </c>
      <c r="R43" s="124">
        <v>0</v>
      </c>
      <c r="S43" s="125">
        <f t="shared" si="6"/>
        <v>0</v>
      </c>
      <c r="U43" s="86"/>
      <c r="V43" s="86"/>
    </row>
    <row r="44" spans="1:22" ht="13.5">
      <c r="A44" s="88" t="s">
        <v>36</v>
      </c>
      <c r="C44" s="77">
        <f t="shared" si="7"/>
        <v>1936437.28</v>
      </c>
      <c r="D44" s="78">
        <f t="shared" si="8"/>
        <v>1246072.2599999998</v>
      </c>
      <c r="E44" s="78">
        <f t="shared" si="9"/>
        <v>80363.20000000001</v>
      </c>
      <c r="F44" s="79">
        <f t="shared" si="3"/>
        <v>3262872.74</v>
      </c>
      <c r="H44" s="122">
        <v>1195344.48</v>
      </c>
      <c r="I44" s="79">
        <f t="shared" si="4"/>
        <v>50727.779999999795</v>
      </c>
      <c r="K44" s="77">
        <v>1711046.22</v>
      </c>
      <c r="L44" s="78">
        <v>1101044.4</v>
      </c>
      <c r="M44" s="78">
        <v>0</v>
      </c>
      <c r="N44" s="79">
        <f t="shared" si="5"/>
        <v>2812090.62</v>
      </c>
      <c r="P44" s="123">
        <v>225391.06</v>
      </c>
      <c r="Q44" s="124">
        <v>145027.86</v>
      </c>
      <c r="R44" s="124">
        <v>80363.20000000001</v>
      </c>
      <c r="S44" s="125">
        <f t="shared" si="6"/>
        <v>450782.12</v>
      </c>
      <c r="U44" s="86"/>
      <c r="V44" s="86"/>
    </row>
    <row r="45" spans="1:22" ht="13.5">
      <c r="A45" s="88" t="s">
        <v>37</v>
      </c>
      <c r="C45" s="77">
        <f t="shared" si="7"/>
        <v>6012068.37</v>
      </c>
      <c r="D45" s="78">
        <f t="shared" si="8"/>
        <v>3897903.57</v>
      </c>
      <c r="E45" s="78">
        <f t="shared" si="9"/>
        <v>241913.77000000002</v>
      </c>
      <c r="F45" s="79">
        <f t="shared" si="3"/>
        <v>10151885.709999999</v>
      </c>
      <c r="H45" s="122">
        <v>3801435.44</v>
      </c>
      <c r="I45" s="79">
        <f t="shared" si="4"/>
        <v>96468.12999999989</v>
      </c>
      <c r="K45" s="77">
        <v>5324140.92</v>
      </c>
      <c r="L45" s="78">
        <v>3451889.8899999997</v>
      </c>
      <c r="M45" s="78">
        <v>0</v>
      </c>
      <c r="N45" s="79">
        <f t="shared" si="5"/>
        <v>8776030.809999999</v>
      </c>
      <c r="P45" s="123">
        <v>687927.4500000001</v>
      </c>
      <c r="Q45" s="124">
        <v>446013.68000000005</v>
      </c>
      <c r="R45" s="124">
        <v>241913.77000000002</v>
      </c>
      <c r="S45" s="125">
        <f t="shared" si="6"/>
        <v>1375854.9000000001</v>
      </c>
      <c r="U45" s="86"/>
      <c r="V45" s="86"/>
    </row>
    <row r="46" spans="1:22" ht="13.5">
      <c r="A46" s="88" t="s">
        <v>38</v>
      </c>
      <c r="C46" s="77">
        <f t="shared" si="7"/>
        <v>20721122.44</v>
      </c>
      <c r="D46" s="78">
        <f t="shared" si="8"/>
        <v>4496463.919999999</v>
      </c>
      <c r="E46" s="78">
        <f t="shared" si="9"/>
        <v>454623.55000000005</v>
      </c>
      <c r="F46" s="79">
        <f t="shared" si="3"/>
        <v>25672209.91</v>
      </c>
      <c r="H46" s="122">
        <v>4992810.48</v>
      </c>
      <c r="I46" s="79">
        <f t="shared" si="4"/>
        <v>-496346.56000000145</v>
      </c>
      <c r="K46" s="77">
        <v>20140505.6</v>
      </c>
      <c r="L46" s="78">
        <v>4370470.629999999</v>
      </c>
      <c r="M46" s="78">
        <v>0</v>
      </c>
      <c r="N46" s="79">
        <f t="shared" si="5"/>
        <v>24510976.23</v>
      </c>
      <c r="P46" s="123">
        <v>580616.8400000001</v>
      </c>
      <c r="Q46" s="124">
        <v>125993.29000000001</v>
      </c>
      <c r="R46" s="124">
        <v>454623.55000000005</v>
      </c>
      <c r="S46" s="125">
        <f t="shared" si="6"/>
        <v>1161233.6800000002</v>
      </c>
      <c r="U46" s="86"/>
      <c r="V46" s="86"/>
    </row>
    <row r="47" spans="1:22" ht="13.5">
      <c r="A47" s="88" t="s">
        <v>39</v>
      </c>
      <c r="C47" s="77">
        <f t="shared" si="7"/>
        <v>1717695.38</v>
      </c>
      <c r="D47" s="78">
        <f t="shared" si="8"/>
        <v>1116502</v>
      </c>
      <c r="E47" s="78">
        <f t="shared" si="9"/>
        <v>59706.369999999995</v>
      </c>
      <c r="F47" s="79">
        <f t="shared" si="3"/>
        <v>2893903.75</v>
      </c>
      <c r="H47" s="122">
        <v>1369831.6200000003</v>
      </c>
      <c r="I47" s="79">
        <f t="shared" si="4"/>
        <v>-253329.62000000034</v>
      </c>
      <c r="K47" s="77">
        <v>1547105.73</v>
      </c>
      <c r="L47" s="78">
        <v>1005618.7200000001</v>
      </c>
      <c r="M47" s="78">
        <v>0</v>
      </c>
      <c r="N47" s="79">
        <f t="shared" si="5"/>
        <v>2552724.45</v>
      </c>
      <c r="P47" s="123">
        <v>170589.65</v>
      </c>
      <c r="Q47" s="124">
        <v>110883.28</v>
      </c>
      <c r="R47" s="124">
        <v>59706.369999999995</v>
      </c>
      <c r="S47" s="125">
        <f t="shared" si="6"/>
        <v>341179.3</v>
      </c>
      <c r="U47" s="86"/>
      <c r="V47" s="86"/>
    </row>
    <row r="48" spans="1:22" ht="13.5">
      <c r="A48" s="88" t="s">
        <v>40</v>
      </c>
      <c r="C48" s="77">
        <f t="shared" si="7"/>
        <v>721352.92</v>
      </c>
      <c r="D48" s="78">
        <f t="shared" si="8"/>
        <v>468879.4</v>
      </c>
      <c r="E48" s="78">
        <f t="shared" si="9"/>
        <v>40624.720000000016</v>
      </c>
      <c r="F48" s="79">
        <f t="shared" si="3"/>
        <v>1230857.04</v>
      </c>
      <c r="H48" s="122">
        <v>430574.69</v>
      </c>
      <c r="I48" s="79">
        <f t="shared" si="4"/>
        <v>38304.71000000002</v>
      </c>
      <c r="K48" s="77">
        <v>605282.31</v>
      </c>
      <c r="L48" s="78">
        <v>393433.51</v>
      </c>
      <c r="M48" s="78">
        <v>0</v>
      </c>
      <c r="N48" s="79">
        <f t="shared" si="5"/>
        <v>998715.8200000001</v>
      </c>
      <c r="P48" s="123">
        <v>116070.61000000002</v>
      </c>
      <c r="Q48" s="124">
        <v>75445.89</v>
      </c>
      <c r="R48" s="124">
        <v>40624.720000000016</v>
      </c>
      <c r="S48" s="125">
        <f t="shared" si="6"/>
        <v>232141.22000000003</v>
      </c>
      <c r="U48" s="86"/>
      <c r="V48" s="86"/>
    </row>
    <row r="49" spans="1:22" ht="13.5">
      <c r="A49" s="88" t="s">
        <v>41</v>
      </c>
      <c r="C49" s="77">
        <f t="shared" si="7"/>
        <v>1712584.3</v>
      </c>
      <c r="D49" s="78">
        <f t="shared" si="8"/>
        <v>1134595.16</v>
      </c>
      <c r="E49" s="78">
        <f t="shared" si="9"/>
        <v>-118985.45999999996</v>
      </c>
      <c r="F49" s="79">
        <f t="shared" si="3"/>
        <v>2728194</v>
      </c>
      <c r="H49" s="122">
        <v>892065.9600000001</v>
      </c>
      <c r="I49" s="79">
        <f t="shared" si="4"/>
        <v>242529.19999999984</v>
      </c>
      <c r="K49" s="77">
        <v>1588748.73</v>
      </c>
      <c r="L49" s="78">
        <v>891774.13</v>
      </c>
      <c r="M49" s="78">
        <v>0</v>
      </c>
      <c r="N49" s="79">
        <f t="shared" si="5"/>
        <v>2480522.86</v>
      </c>
      <c r="P49" s="123">
        <v>123835.57</v>
      </c>
      <c r="Q49" s="124">
        <v>242821.02999999997</v>
      </c>
      <c r="R49" s="124">
        <v>-118985.45999999996</v>
      </c>
      <c r="S49" s="125">
        <f t="shared" si="6"/>
        <v>247671.14</v>
      </c>
      <c r="U49" s="86"/>
      <c r="V49" s="86"/>
    </row>
    <row r="50" spans="1:22" ht="13.5">
      <c r="A50" s="88" t="s">
        <v>42</v>
      </c>
      <c r="C50" s="77">
        <f t="shared" si="7"/>
        <v>1145147.35</v>
      </c>
      <c r="D50" s="78">
        <f t="shared" si="8"/>
        <v>744345.79</v>
      </c>
      <c r="E50" s="78">
        <f t="shared" si="9"/>
        <v>44926.830000000016</v>
      </c>
      <c r="F50" s="79">
        <f t="shared" si="3"/>
        <v>1934419.9700000002</v>
      </c>
      <c r="H50" s="122">
        <v>672637.77</v>
      </c>
      <c r="I50" s="79">
        <f t="shared" si="4"/>
        <v>71708.02000000002</v>
      </c>
      <c r="K50" s="77">
        <v>1016784.98</v>
      </c>
      <c r="L50" s="78">
        <v>660910.25</v>
      </c>
      <c r="M50" s="78">
        <v>0</v>
      </c>
      <c r="N50" s="79">
        <f t="shared" si="5"/>
        <v>1677695.23</v>
      </c>
      <c r="P50" s="123">
        <v>128362.37000000001</v>
      </c>
      <c r="Q50" s="124">
        <v>83435.54</v>
      </c>
      <c r="R50" s="124">
        <v>44926.830000000016</v>
      </c>
      <c r="S50" s="125">
        <f t="shared" si="6"/>
        <v>256724.74000000002</v>
      </c>
      <c r="U50" s="86"/>
      <c r="V50" s="86"/>
    </row>
    <row r="51" spans="1:22" ht="13.5">
      <c r="A51" s="88" t="s">
        <v>43</v>
      </c>
      <c r="C51" s="77">
        <f t="shared" si="7"/>
        <v>13114699.879999999</v>
      </c>
      <c r="D51" s="78">
        <f t="shared" si="8"/>
        <v>8524554.92</v>
      </c>
      <c r="E51" s="78">
        <f t="shared" si="9"/>
        <v>423324.19999999995</v>
      </c>
      <c r="F51" s="79">
        <f t="shared" si="3"/>
        <v>22062578.999999996</v>
      </c>
      <c r="H51" s="122">
        <v>8689636.61</v>
      </c>
      <c r="I51" s="79">
        <f t="shared" si="4"/>
        <v>-165081.68999999948</v>
      </c>
      <c r="K51" s="77">
        <v>11905202.18</v>
      </c>
      <c r="L51" s="78">
        <v>7738381.42</v>
      </c>
      <c r="M51" s="78">
        <v>0</v>
      </c>
      <c r="N51" s="79">
        <f t="shared" si="5"/>
        <v>19643583.6</v>
      </c>
      <c r="P51" s="123">
        <v>1209497.7</v>
      </c>
      <c r="Q51" s="124">
        <v>786173.5</v>
      </c>
      <c r="R51" s="124">
        <v>423324.19999999995</v>
      </c>
      <c r="S51" s="125">
        <f t="shared" si="6"/>
        <v>2418995.4</v>
      </c>
      <c r="U51" s="86"/>
      <c r="V51" s="86"/>
    </row>
    <row r="52" spans="1:22" ht="13.5">
      <c r="A52" s="88" t="s">
        <v>44</v>
      </c>
      <c r="C52" s="77">
        <f t="shared" si="7"/>
        <v>748209.81</v>
      </c>
      <c r="D52" s="78">
        <f t="shared" si="8"/>
        <v>486336.37</v>
      </c>
      <c r="E52" s="78">
        <f t="shared" si="9"/>
        <v>32177.880000000005</v>
      </c>
      <c r="F52" s="79">
        <f t="shared" si="3"/>
        <v>1266724.06</v>
      </c>
      <c r="H52" s="122">
        <v>470236.66</v>
      </c>
      <c r="I52" s="79">
        <f t="shared" si="4"/>
        <v>16099.710000000021</v>
      </c>
      <c r="K52" s="77">
        <v>656273.03</v>
      </c>
      <c r="L52" s="78">
        <v>426577.47</v>
      </c>
      <c r="M52" s="78">
        <v>0</v>
      </c>
      <c r="N52" s="79">
        <f t="shared" si="5"/>
        <v>1082850.5</v>
      </c>
      <c r="P52" s="123">
        <v>91936.78</v>
      </c>
      <c r="Q52" s="124">
        <v>59758.899999999994</v>
      </c>
      <c r="R52" s="124">
        <v>32177.880000000005</v>
      </c>
      <c r="S52" s="125">
        <f t="shared" si="6"/>
        <v>183873.56</v>
      </c>
      <c r="U52" s="86"/>
      <c r="V52" s="86"/>
    </row>
    <row r="53" spans="1:22" ht="13.5">
      <c r="A53" s="88" t="s">
        <v>45</v>
      </c>
      <c r="C53" s="77">
        <f t="shared" si="7"/>
        <v>1075689.72</v>
      </c>
      <c r="D53" s="78">
        <f t="shared" si="8"/>
        <v>699198.33</v>
      </c>
      <c r="E53" s="78">
        <f t="shared" si="9"/>
        <v>51666.32000000001</v>
      </c>
      <c r="F53" s="79">
        <f t="shared" si="3"/>
        <v>1826554.3699999999</v>
      </c>
      <c r="H53" s="122">
        <v>212810.57</v>
      </c>
      <c r="I53" s="79">
        <f t="shared" si="4"/>
        <v>486387.75999999995</v>
      </c>
      <c r="K53" s="77">
        <v>928071.65</v>
      </c>
      <c r="L53" s="78">
        <v>603246.58</v>
      </c>
      <c r="M53" s="78">
        <v>0</v>
      </c>
      <c r="N53" s="79">
        <f t="shared" si="5"/>
        <v>1531318.23</v>
      </c>
      <c r="P53" s="123">
        <v>147618.07</v>
      </c>
      <c r="Q53" s="124">
        <v>95951.75</v>
      </c>
      <c r="R53" s="124">
        <v>51666.32000000001</v>
      </c>
      <c r="S53" s="125">
        <f t="shared" si="6"/>
        <v>295236.14</v>
      </c>
      <c r="U53" s="86"/>
      <c r="V53" s="86"/>
    </row>
    <row r="54" spans="1:22" ht="13.5">
      <c r="A54" s="88" t="s">
        <v>46</v>
      </c>
      <c r="C54" s="77">
        <f t="shared" si="7"/>
        <v>12326.21</v>
      </c>
      <c r="D54" s="78">
        <f t="shared" si="8"/>
        <v>8012.040000000001</v>
      </c>
      <c r="E54" s="78">
        <f t="shared" si="9"/>
        <v>37.06999999999999</v>
      </c>
      <c r="F54" s="79">
        <f t="shared" si="3"/>
        <v>20375.32</v>
      </c>
      <c r="H54" s="122">
        <v>5285.88</v>
      </c>
      <c r="I54" s="79">
        <f t="shared" si="4"/>
        <v>2726.1600000000008</v>
      </c>
      <c r="K54" s="77">
        <v>12220.3</v>
      </c>
      <c r="L54" s="78">
        <v>7943.200000000001</v>
      </c>
      <c r="M54" s="78">
        <v>0</v>
      </c>
      <c r="N54" s="79">
        <f t="shared" si="5"/>
        <v>20163.5</v>
      </c>
      <c r="P54" s="123">
        <v>105.91</v>
      </c>
      <c r="Q54" s="124">
        <v>68.84</v>
      </c>
      <c r="R54" s="124">
        <v>37.06999999999999</v>
      </c>
      <c r="S54" s="125">
        <f t="shared" si="6"/>
        <v>211.82</v>
      </c>
      <c r="U54" s="86"/>
      <c r="V54" s="86"/>
    </row>
    <row r="55" spans="1:22" ht="13.5">
      <c r="A55" s="88" t="s">
        <v>47</v>
      </c>
      <c r="C55" s="77">
        <f t="shared" si="7"/>
        <v>35008.75</v>
      </c>
      <c r="D55" s="78">
        <f t="shared" si="8"/>
        <v>22755.690000000002</v>
      </c>
      <c r="E55" s="78">
        <f t="shared" si="9"/>
        <v>1475.8599999999997</v>
      </c>
      <c r="F55" s="79">
        <f t="shared" si="3"/>
        <v>59240.3</v>
      </c>
      <c r="H55" s="122">
        <v>29108.079999999998</v>
      </c>
      <c r="I55" s="79">
        <f t="shared" si="4"/>
        <v>-6352.389999999996</v>
      </c>
      <c r="K55" s="77">
        <v>30792.01</v>
      </c>
      <c r="L55" s="78">
        <v>20014.81</v>
      </c>
      <c r="M55" s="78">
        <v>0</v>
      </c>
      <c r="N55" s="79">
        <f t="shared" si="5"/>
        <v>50806.82</v>
      </c>
      <c r="P55" s="123">
        <v>4216.74</v>
      </c>
      <c r="Q55" s="124">
        <v>2740.88</v>
      </c>
      <c r="R55" s="124">
        <v>1475.8599999999997</v>
      </c>
      <c r="S55" s="125">
        <f t="shared" si="6"/>
        <v>8433.48</v>
      </c>
      <c r="U55" s="86"/>
      <c r="V55" s="86"/>
    </row>
    <row r="56" spans="1:22" ht="13.5">
      <c r="A56" s="88" t="s">
        <v>48</v>
      </c>
      <c r="C56" s="77">
        <f t="shared" si="7"/>
        <v>1478928.02</v>
      </c>
      <c r="D56" s="78">
        <f t="shared" si="8"/>
        <v>961303.22</v>
      </c>
      <c r="E56" s="78">
        <f t="shared" si="9"/>
        <v>51989.97</v>
      </c>
      <c r="F56" s="79">
        <f t="shared" si="3"/>
        <v>2492221.2100000004</v>
      </c>
      <c r="H56" s="122">
        <v>928342.0900000001</v>
      </c>
      <c r="I56" s="79">
        <f t="shared" si="4"/>
        <v>32961.12999999989</v>
      </c>
      <c r="K56" s="77">
        <v>1330385.22</v>
      </c>
      <c r="L56" s="78">
        <v>864750.39</v>
      </c>
      <c r="M56" s="78">
        <v>0</v>
      </c>
      <c r="N56" s="79">
        <f t="shared" si="5"/>
        <v>2195135.61</v>
      </c>
      <c r="P56" s="123">
        <v>148542.80000000002</v>
      </c>
      <c r="Q56" s="124">
        <v>96552.83000000002</v>
      </c>
      <c r="R56" s="124">
        <v>51989.97</v>
      </c>
      <c r="S56" s="125">
        <f t="shared" si="6"/>
        <v>297085.60000000003</v>
      </c>
      <c r="U56" s="86"/>
      <c r="V56" s="86"/>
    </row>
    <row r="57" spans="1:22" ht="13.5">
      <c r="A57" s="88" t="s">
        <v>49</v>
      </c>
      <c r="C57" s="77">
        <f t="shared" si="7"/>
        <v>2294793.04</v>
      </c>
      <c r="D57" s="78">
        <f t="shared" si="8"/>
        <v>1487232.16</v>
      </c>
      <c r="E57" s="78">
        <f t="shared" si="9"/>
        <v>74996.06</v>
      </c>
      <c r="F57" s="79">
        <f t="shared" si="3"/>
        <v>3857021.2600000002</v>
      </c>
      <c r="H57" s="122">
        <v>1544336.7</v>
      </c>
      <c r="I57" s="79">
        <f t="shared" si="4"/>
        <v>-57104.54000000004</v>
      </c>
      <c r="K57" s="77">
        <v>2081626.2200000002</v>
      </c>
      <c r="L57" s="78">
        <v>1349061.4</v>
      </c>
      <c r="M57" s="78">
        <v>0</v>
      </c>
      <c r="N57" s="79">
        <f t="shared" si="5"/>
        <v>3430687.62</v>
      </c>
      <c r="P57" s="123">
        <v>213166.82</v>
      </c>
      <c r="Q57" s="124">
        <v>138170.76</v>
      </c>
      <c r="R57" s="124">
        <v>74996.06</v>
      </c>
      <c r="S57" s="125">
        <f t="shared" si="6"/>
        <v>426333.64</v>
      </c>
      <c r="U57" s="86"/>
      <c r="V57" s="86"/>
    </row>
    <row r="58" spans="1:22" ht="13.5">
      <c r="A58" s="88" t="s">
        <v>50</v>
      </c>
      <c r="C58" s="77">
        <f t="shared" si="7"/>
        <v>2246008.04</v>
      </c>
      <c r="D58" s="78">
        <f t="shared" si="8"/>
        <v>1457307.52</v>
      </c>
      <c r="E58" s="78">
        <f t="shared" si="9"/>
        <v>64522.16</v>
      </c>
      <c r="F58" s="79">
        <f t="shared" si="3"/>
        <v>3767837.72</v>
      </c>
      <c r="H58" s="122">
        <v>1347240.2</v>
      </c>
      <c r="I58" s="79">
        <f t="shared" si="4"/>
        <v>110067.32000000007</v>
      </c>
      <c r="K58" s="77">
        <v>2062267.79</v>
      </c>
      <c r="L58" s="78">
        <v>1338089.43</v>
      </c>
      <c r="M58" s="78">
        <v>0</v>
      </c>
      <c r="N58" s="79">
        <f t="shared" si="5"/>
        <v>3400357.2199999997</v>
      </c>
      <c r="P58" s="123">
        <v>183740.25</v>
      </c>
      <c r="Q58" s="124">
        <v>119218.09</v>
      </c>
      <c r="R58" s="124">
        <v>64522.16</v>
      </c>
      <c r="S58" s="125">
        <f t="shared" si="6"/>
        <v>367480.5</v>
      </c>
      <c r="U58" s="86"/>
      <c r="V58" s="86"/>
    </row>
    <row r="59" spans="1:22" ht="13.5">
      <c r="A59" s="88" t="s">
        <v>51</v>
      </c>
      <c r="C59" s="77">
        <f t="shared" si="7"/>
        <v>183077.01</v>
      </c>
      <c r="D59" s="78">
        <f t="shared" si="8"/>
        <v>119000.06999999999</v>
      </c>
      <c r="E59" s="78">
        <f t="shared" si="9"/>
        <v>9910.190000000002</v>
      </c>
      <c r="F59" s="79">
        <f t="shared" si="3"/>
        <v>311987.27</v>
      </c>
      <c r="H59" s="122">
        <v>157205.39</v>
      </c>
      <c r="I59" s="79">
        <f t="shared" si="4"/>
        <v>-38205.32000000002</v>
      </c>
      <c r="K59" s="77">
        <v>154762.18</v>
      </c>
      <c r="L59" s="78">
        <v>100595.43</v>
      </c>
      <c r="M59" s="78">
        <v>0</v>
      </c>
      <c r="N59" s="79">
        <f t="shared" si="5"/>
        <v>255357.61</v>
      </c>
      <c r="P59" s="123">
        <v>28314.83</v>
      </c>
      <c r="Q59" s="124">
        <v>18404.64</v>
      </c>
      <c r="R59" s="124">
        <v>9910.190000000002</v>
      </c>
      <c r="S59" s="125">
        <f t="shared" si="6"/>
        <v>56629.66</v>
      </c>
      <c r="U59" s="86"/>
      <c r="V59" s="86"/>
    </row>
    <row r="60" spans="1:22" ht="13.5">
      <c r="A60" s="88" t="s">
        <v>52</v>
      </c>
      <c r="C60" s="77">
        <f t="shared" si="7"/>
        <v>100253.03</v>
      </c>
      <c r="D60" s="78">
        <f t="shared" si="8"/>
        <v>65164.47</v>
      </c>
      <c r="E60" s="78">
        <f t="shared" si="9"/>
        <v>4241.829999999998</v>
      </c>
      <c r="F60" s="79">
        <f t="shared" si="3"/>
        <v>169659.33</v>
      </c>
      <c r="H60" s="122">
        <v>60942.8</v>
      </c>
      <c r="I60" s="79">
        <f t="shared" si="4"/>
        <v>4221.669999999998</v>
      </c>
      <c r="K60" s="77">
        <v>88133.52</v>
      </c>
      <c r="L60" s="78">
        <v>57286.79</v>
      </c>
      <c r="M60" s="78">
        <v>0</v>
      </c>
      <c r="N60" s="79">
        <f t="shared" si="5"/>
        <v>145420.31</v>
      </c>
      <c r="P60" s="123">
        <v>12119.509999999998</v>
      </c>
      <c r="Q60" s="124">
        <v>7877.68</v>
      </c>
      <c r="R60" s="124">
        <v>4241.829999999998</v>
      </c>
      <c r="S60" s="125">
        <f t="shared" si="6"/>
        <v>24239.019999999997</v>
      </c>
      <c r="U60" s="86"/>
      <c r="V60" s="86"/>
    </row>
    <row r="61" spans="1:22" ht="13.5">
      <c r="A61" s="88" t="s">
        <v>53</v>
      </c>
      <c r="C61" s="77">
        <f t="shared" si="7"/>
        <v>1823.6399999999999</v>
      </c>
      <c r="D61" s="78">
        <f t="shared" si="8"/>
        <v>1185.3600000000001</v>
      </c>
      <c r="E61" s="78">
        <f t="shared" si="9"/>
        <v>57.32000000000001</v>
      </c>
      <c r="F61" s="79">
        <f t="shared" si="3"/>
        <v>3066.32</v>
      </c>
      <c r="H61" s="122">
        <v>971.74</v>
      </c>
      <c r="I61" s="79">
        <f t="shared" si="4"/>
        <v>213.62000000000012</v>
      </c>
      <c r="K61" s="77">
        <v>1659.87</v>
      </c>
      <c r="L61" s="78">
        <v>1078.91</v>
      </c>
      <c r="M61" s="78">
        <v>0</v>
      </c>
      <c r="N61" s="79">
        <f t="shared" si="5"/>
        <v>2738.7799999999997</v>
      </c>
      <c r="P61" s="123">
        <v>163.77</v>
      </c>
      <c r="Q61" s="124">
        <v>106.45</v>
      </c>
      <c r="R61" s="124">
        <v>57.32000000000001</v>
      </c>
      <c r="S61" s="125">
        <f t="shared" si="6"/>
        <v>327.54</v>
      </c>
      <c r="U61" s="86"/>
      <c r="V61" s="86"/>
    </row>
    <row r="62" spans="1:22" ht="13.5">
      <c r="A62" s="88" t="s">
        <v>54</v>
      </c>
      <c r="C62" s="77">
        <f t="shared" si="7"/>
        <v>712024.55</v>
      </c>
      <c r="D62" s="78">
        <f t="shared" si="8"/>
        <v>462815.94000000006</v>
      </c>
      <c r="E62" s="78">
        <f t="shared" si="9"/>
        <v>23216.040000000008</v>
      </c>
      <c r="F62" s="79">
        <f t="shared" si="3"/>
        <v>1198056.5300000003</v>
      </c>
      <c r="H62" s="122">
        <v>412997.93</v>
      </c>
      <c r="I62" s="79">
        <f t="shared" si="4"/>
        <v>49818.01000000007</v>
      </c>
      <c r="K62" s="77">
        <v>645693.04</v>
      </c>
      <c r="L62" s="78">
        <v>419700.47000000003</v>
      </c>
      <c r="M62" s="78">
        <v>0</v>
      </c>
      <c r="N62" s="79">
        <f t="shared" si="5"/>
        <v>1065393.51</v>
      </c>
      <c r="P62" s="123">
        <v>66331.51000000001</v>
      </c>
      <c r="Q62" s="124">
        <v>43115.47</v>
      </c>
      <c r="R62" s="124">
        <v>23216.040000000008</v>
      </c>
      <c r="S62" s="125">
        <f t="shared" si="6"/>
        <v>132663.02000000002</v>
      </c>
      <c r="U62" s="86"/>
      <c r="V62" s="86"/>
    </row>
    <row r="63" spans="1:22" ht="13.5">
      <c r="A63" s="88" t="s">
        <v>55</v>
      </c>
      <c r="C63" s="77">
        <f t="shared" si="7"/>
        <v>0</v>
      </c>
      <c r="D63" s="78">
        <f t="shared" si="8"/>
        <v>0</v>
      </c>
      <c r="E63" s="78">
        <f t="shared" si="9"/>
        <v>0</v>
      </c>
      <c r="F63" s="79">
        <f t="shared" si="3"/>
        <v>0</v>
      </c>
      <c r="H63" s="122">
        <v>0</v>
      </c>
      <c r="I63" s="79">
        <f t="shared" si="4"/>
        <v>0</v>
      </c>
      <c r="K63" s="77">
        <v>0</v>
      </c>
      <c r="L63" s="78">
        <v>0</v>
      </c>
      <c r="M63" s="78">
        <v>0</v>
      </c>
      <c r="N63" s="79">
        <f t="shared" si="5"/>
        <v>0</v>
      </c>
      <c r="P63" s="123">
        <v>0</v>
      </c>
      <c r="Q63" s="124">
        <v>0</v>
      </c>
      <c r="R63" s="124">
        <v>0</v>
      </c>
      <c r="S63" s="125">
        <f t="shared" si="6"/>
        <v>0</v>
      </c>
      <c r="U63" s="86"/>
      <c r="V63" s="86"/>
    </row>
    <row r="64" spans="1:22" ht="13.5">
      <c r="A64" s="88" t="s">
        <v>56</v>
      </c>
      <c r="C64" s="77">
        <f t="shared" si="7"/>
        <v>1394587.6099999999</v>
      </c>
      <c r="D64" s="78">
        <f t="shared" si="8"/>
        <v>904798.22</v>
      </c>
      <c r="E64" s="78">
        <f t="shared" si="9"/>
        <v>70048.57</v>
      </c>
      <c r="F64" s="79">
        <f t="shared" si="3"/>
        <v>2369434.4</v>
      </c>
      <c r="H64" s="122">
        <v>860941.66</v>
      </c>
      <c r="I64" s="79">
        <f t="shared" si="4"/>
        <v>43856.55999999994</v>
      </c>
      <c r="K64" s="77">
        <v>1195139.3599999999</v>
      </c>
      <c r="L64" s="78">
        <v>775398.54</v>
      </c>
      <c r="M64" s="78">
        <v>0</v>
      </c>
      <c r="N64" s="79">
        <f t="shared" si="5"/>
        <v>1970537.9</v>
      </c>
      <c r="P64" s="123">
        <v>199448.25</v>
      </c>
      <c r="Q64" s="124">
        <v>129399.68</v>
      </c>
      <c r="R64" s="124">
        <v>70048.57</v>
      </c>
      <c r="S64" s="125">
        <f t="shared" si="6"/>
        <v>398896.5</v>
      </c>
      <c r="U64" s="86"/>
      <c r="V64" s="86"/>
    </row>
    <row r="65" spans="1:22" ht="13.5">
      <c r="A65" s="88" t="s">
        <v>57</v>
      </c>
      <c r="C65" s="77">
        <f t="shared" si="7"/>
        <v>814725.01</v>
      </c>
      <c r="D65" s="78">
        <f t="shared" si="8"/>
        <v>526556.1</v>
      </c>
      <c r="E65" s="78">
        <f t="shared" si="9"/>
        <v>25368.19999999999</v>
      </c>
      <c r="F65" s="79">
        <f t="shared" si="3"/>
        <v>1366649.3099999998</v>
      </c>
      <c r="H65" s="122">
        <v>436153.39999999997</v>
      </c>
      <c r="I65" s="79">
        <f t="shared" si="4"/>
        <v>90402.70000000001</v>
      </c>
      <c r="K65" s="77">
        <v>742999.41</v>
      </c>
      <c r="L65" s="78">
        <v>480198.7</v>
      </c>
      <c r="M65" s="78">
        <v>0</v>
      </c>
      <c r="N65" s="79">
        <f t="shared" si="5"/>
        <v>1223198.11</v>
      </c>
      <c r="P65" s="123">
        <v>71725.59999999999</v>
      </c>
      <c r="Q65" s="124">
        <v>46357.4</v>
      </c>
      <c r="R65" s="124">
        <v>25368.19999999999</v>
      </c>
      <c r="S65" s="125">
        <f t="shared" si="6"/>
        <v>143451.19999999998</v>
      </c>
      <c r="U65" s="86"/>
      <c r="V65" s="86"/>
    </row>
    <row r="66" spans="1:22" ht="13.5">
      <c r="A66" s="88" t="s">
        <v>58</v>
      </c>
      <c r="C66" s="77">
        <f t="shared" si="7"/>
        <v>320615.97</v>
      </c>
      <c r="D66" s="78">
        <f t="shared" si="8"/>
        <v>208400.39</v>
      </c>
      <c r="E66" s="78">
        <f t="shared" si="9"/>
        <v>9107.75</v>
      </c>
      <c r="F66" s="79">
        <f t="shared" si="3"/>
        <v>538124.11</v>
      </c>
      <c r="H66" s="122">
        <v>166782.33000000005</v>
      </c>
      <c r="I66" s="79">
        <f t="shared" si="4"/>
        <v>41618.05999999997</v>
      </c>
      <c r="K66" s="77">
        <v>294593.82999999996</v>
      </c>
      <c r="L66" s="78">
        <v>191486.00000000003</v>
      </c>
      <c r="M66" s="78">
        <v>0</v>
      </c>
      <c r="N66" s="79">
        <f t="shared" si="5"/>
        <v>486079.82999999996</v>
      </c>
      <c r="P66" s="123">
        <v>26022.14</v>
      </c>
      <c r="Q66" s="124">
        <v>16914.39</v>
      </c>
      <c r="R66" s="124">
        <v>9107.75</v>
      </c>
      <c r="S66" s="125">
        <f t="shared" si="6"/>
        <v>52044.28</v>
      </c>
      <c r="U66" s="86"/>
      <c r="V66" s="86"/>
    </row>
    <row r="67" spans="3:19" ht="13.5">
      <c r="C67" s="77"/>
      <c r="D67" s="78"/>
      <c r="E67" s="78"/>
      <c r="F67" s="79"/>
      <c r="H67" s="126"/>
      <c r="I67" s="127"/>
      <c r="K67" s="77"/>
      <c r="L67" s="78"/>
      <c r="M67" s="78"/>
      <c r="N67" s="79"/>
      <c r="P67" s="123"/>
      <c r="Q67" s="124"/>
      <c r="R67" s="124"/>
      <c r="S67" s="125"/>
    </row>
    <row r="68" spans="1:19" ht="14.25" thickBot="1">
      <c r="A68" s="95" t="s">
        <v>59</v>
      </c>
      <c r="C68" s="82">
        <f>SUM(C9:C67)</f>
        <v>159644542.39999995</v>
      </c>
      <c r="D68" s="128">
        <f>SUM(D9:D67)</f>
        <v>94376088.44999999</v>
      </c>
      <c r="E68" s="83">
        <f>SUM(E9:E67)</f>
        <v>4311264.640000001</v>
      </c>
      <c r="F68" s="84">
        <f>SUM(F9:F67)</f>
        <v>258331895.49000004</v>
      </c>
      <c r="H68" s="82">
        <f>SUM(H9:H67)</f>
        <v>87528003.39999998</v>
      </c>
      <c r="I68" s="129">
        <f>SUM(I9:I67)</f>
        <v>6848085.050000001</v>
      </c>
      <c r="K68" s="82">
        <f>SUM(K9:K67)</f>
        <v>147665852.59000006</v>
      </c>
      <c r="L68" s="128">
        <f>SUM(L9:L67)</f>
        <v>86708663.28000005</v>
      </c>
      <c r="M68" s="83">
        <f>SUM(M9:M67)</f>
        <v>0</v>
      </c>
      <c r="N68" s="84">
        <f>SUM(N9:N67)</f>
        <v>234374515.87000006</v>
      </c>
      <c r="P68" s="130">
        <f>SUM(P9:P67)</f>
        <v>11978689.809999999</v>
      </c>
      <c r="Q68" s="131">
        <f>SUM(Q9:Q67)</f>
        <v>7667425.169999999</v>
      </c>
      <c r="R68" s="131">
        <f>SUM(R9:R67)</f>
        <v>4311264.640000001</v>
      </c>
      <c r="S68" s="132">
        <f>SUM(S9:S67)</f>
        <v>23957379.619999997</v>
      </c>
    </row>
  </sheetData>
  <sheetProtection/>
  <mergeCells count="6">
    <mergeCell ref="P5:S5"/>
    <mergeCell ref="P6:S6"/>
    <mergeCell ref="C5:F5"/>
    <mergeCell ref="C6:F6"/>
    <mergeCell ref="K5:N5"/>
    <mergeCell ref="K6:N6"/>
  </mergeCells>
  <hyperlinks>
    <hyperlink ref="K3" r:id="rId1" display="IHSS Public Authority FY0708.xls"/>
    <hyperlink ref="P3" r:id="rId2" display="FY 0809 Residual To Waiver SCIF, State, Co Contractor.xlsx"/>
  </hyperlinks>
  <printOptions horizontalCentered="1"/>
  <pageMargins left="0" right="0" top="0.5" bottom="0.25" header="0.25" footer="0"/>
  <pageSetup horizontalDpi="600" verticalDpi="600" orientation="landscape" scale="62" r:id="rId3"/>
  <headerFooter alignWithMargins="0">
    <oddHeader>&amp;RPAGE &amp;P OF &amp;N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8"/>
  <sheetViews>
    <sheetView zoomScale="90" zoomScaleNormal="90" zoomScalePageLayoutView="0" workbookViewId="0" topLeftCell="A1">
      <selection activeCell="I22" sqref="I22"/>
    </sheetView>
  </sheetViews>
  <sheetFormatPr defaultColWidth="9.140625" defaultRowHeight="12.75"/>
  <cols>
    <col min="1" max="1" width="11.57421875" style="88" customWidth="1"/>
    <col min="2" max="2" width="2.8515625" style="51" customWidth="1"/>
    <col min="3" max="3" width="25.00390625" style="86" bestFit="1" customWidth="1"/>
    <col min="4" max="4" width="14.8515625" style="86" bestFit="1" customWidth="1"/>
    <col min="5" max="5" width="8.7109375" style="86" bestFit="1" customWidth="1"/>
    <col min="6" max="6" width="7.00390625" style="86" bestFit="1" customWidth="1"/>
    <col min="7" max="7" width="2.8515625" style="51" customWidth="1"/>
    <col min="8" max="8" width="24.57421875" style="86" bestFit="1" customWidth="1"/>
    <col min="9" max="9" width="13.57421875" style="86" bestFit="1" customWidth="1"/>
    <col min="10" max="10" width="8.7109375" style="86" bestFit="1" customWidth="1"/>
    <col min="11" max="11" width="7.00390625" style="86" bestFit="1" customWidth="1"/>
    <col min="12" max="12" width="2.8515625" style="51" customWidth="1"/>
    <col min="13" max="13" width="17.7109375" style="78" bestFit="1" customWidth="1"/>
    <col min="14" max="14" width="17.7109375" style="86" bestFit="1" customWidth="1"/>
    <col min="15" max="15" width="14.57421875" style="51" bestFit="1" customWidth="1"/>
    <col min="16" max="16" width="24.7109375" style="51" bestFit="1" customWidth="1"/>
    <col min="17" max="17" width="9.140625" style="51" customWidth="1"/>
    <col min="18" max="18" width="13.140625" style="51" bestFit="1" customWidth="1"/>
    <col min="19" max="19" width="10.7109375" style="51" bestFit="1" customWidth="1"/>
    <col min="20" max="16384" width="9.140625" style="51" customWidth="1"/>
  </cols>
  <sheetData>
    <row r="1" ht="16.5">
      <c r="A1" s="87" t="s">
        <v>116</v>
      </c>
    </row>
    <row r="2" spans="1:14" ht="13.5">
      <c r="A2" s="88" t="s">
        <v>98</v>
      </c>
      <c r="N2" s="89" t="s">
        <v>114</v>
      </c>
    </row>
    <row r="4" spans="3:15" ht="13.5">
      <c r="C4" s="90" t="s">
        <v>117</v>
      </c>
      <c r="D4" s="90"/>
      <c r="E4" s="90"/>
      <c r="F4" s="90"/>
      <c r="H4" s="90" t="s">
        <v>117</v>
      </c>
      <c r="I4" s="90"/>
      <c r="J4" s="90"/>
      <c r="K4" s="90"/>
      <c r="M4" s="91" t="s">
        <v>112</v>
      </c>
      <c r="N4" s="91" t="s">
        <v>79</v>
      </c>
      <c r="O4" s="52"/>
    </row>
    <row r="5" spans="3:15" ht="13.5">
      <c r="C5" s="90" t="s">
        <v>105</v>
      </c>
      <c r="D5" s="90"/>
      <c r="E5" s="90"/>
      <c r="F5" s="90"/>
      <c r="H5" s="90" t="s">
        <v>106</v>
      </c>
      <c r="I5" s="90"/>
      <c r="J5" s="90"/>
      <c r="K5" s="90"/>
      <c r="M5" s="91" t="s">
        <v>59</v>
      </c>
      <c r="N5" s="91" t="s">
        <v>94</v>
      </c>
      <c r="O5" s="52"/>
    </row>
    <row r="6" spans="3:15" ht="13.5">
      <c r="C6" s="71" t="s">
        <v>61</v>
      </c>
      <c r="D6" s="71" t="s">
        <v>62</v>
      </c>
      <c r="E6" s="71" t="s">
        <v>63</v>
      </c>
      <c r="F6" s="71" t="s">
        <v>59</v>
      </c>
      <c r="H6" s="71" t="s">
        <v>61</v>
      </c>
      <c r="I6" s="71" t="s">
        <v>62</v>
      </c>
      <c r="J6" s="71" t="s">
        <v>63</v>
      </c>
      <c r="K6" s="71" t="s">
        <v>59</v>
      </c>
      <c r="M6" s="91" t="s">
        <v>99</v>
      </c>
      <c r="N6" s="91" t="s">
        <v>99</v>
      </c>
      <c r="O6" s="52"/>
    </row>
    <row r="7" spans="1:15" ht="13.5">
      <c r="A7" s="92" t="s">
        <v>0</v>
      </c>
      <c r="C7" s="78" t="s">
        <v>113</v>
      </c>
      <c r="H7" s="78" t="s">
        <v>107</v>
      </c>
      <c r="M7" s="91" t="s">
        <v>108</v>
      </c>
      <c r="N7" s="91" t="s">
        <v>100</v>
      </c>
      <c r="O7" s="52" t="s">
        <v>78</v>
      </c>
    </row>
    <row r="8" spans="3:8" ht="13.5">
      <c r="C8" s="93" t="s">
        <v>141</v>
      </c>
      <c r="H8" s="93" t="s">
        <v>141</v>
      </c>
    </row>
    <row r="9" spans="1:15" ht="13.5">
      <c r="A9" s="88" t="s">
        <v>1</v>
      </c>
      <c r="M9" s="78">
        <f>SUM(D9,I9)</f>
        <v>0</v>
      </c>
      <c r="N9" s="86">
        <v>0</v>
      </c>
      <c r="O9" s="86">
        <f>M9-N9</f>
        <v>0</v>
      </c>
    </row>
    <row r="10" spans="1:15" ht="13.5">
      <c r="A10" s="88" t="s">
        <v>2</v>
      </c>
      <c r="M10" s="78">
        <f>SUM(D10,I10)</f>
        <v>0</v>
      </c>
      <c r="N10" s="86">
        <v>0</v>
      </c>
      <c r="O10" s="86">
        <f>M10-N10</f>
        <v>0</v>
      </c>
    </row>
    <row r="11" spans="1:15" ht="13.5">
      <c r="A11" s="88" t="s">
        <v>3</v>
      </c>
      <c r="M11" s="78">
        <f>SUM(D11,I11)</f>
        <v>0</v>
      </c>
      <c r="N11" s="86">
        <v>0</v>
      </c>
      <c r="O11" s="86">
        <f>M11-N11</f>
        <v>0</v>
      </c>
    </row>
    <row r="12" spans="1:16" ht="13.5">
      <c r="A12" s="88" t="s">
        <v>4</v>
      </c>
      <c r="C12" s="86">
        <v>1126981.85</v>
      </c>
      <c r="D12" s="86">
        <v>732538.2099999998</v>
      </c>
      <c r="I12" s="86">
        <v>9427.39</v>
      </c>
      <c r="M12" s="78">
        <f>SUM(D12,I12)</f>
        <v>741965.5999999999</v>
      </c>
      <c r="N12" s="86">
        <v>874141.49</v>
      </c>
      <c r="O12" s="86">
        <f aca="true" t="shared" si="0" ref="O12:O51">M12-N12</f>
        <v>-132175.89000000013</v>
      </c>
      <c r="P12" s="94"/>
    </row>
    <row r="13" spans="1:16" ht="13.5">
      <c r="A13" s="88" t="s">
        <v>5</v>
      </c>
      <c r="M13" s="78">
        <f aca="true" t="shared" si="1" ref="M13:M65">SUM(D13,I13)</f>
        <v>0</v>
      </c>
      <c r="N13" s="86">
        <v>0</v>
      </c>
      <c r="O13" s="86">
        <f t="shared" si="0"/>
        <v>0</v>
      </c>
      <c r="P13" s="94"/>
    </row>
    <row r="14" spans="1:16" ht="13.5">
      <c r="A14" s="88" t="s">
        <v>6</v>
      </c>
      <c r="M14" s="78">
        <f t="shared" si="1"/>
        <v>0</v>
      </c>
      <c r="N14" s="86">
        <v>0</v>
      </c>
      <c r="O14" s="86">
        <f t="shared" si="0"/>
        <v>0</v>
      </c>
      <c r="P14" s="94"/>
    </row>
    <row r="15" spans="1:16" ht="13.5">
      <c r="A15" s="88" t="s">
        <v>7</v>
      </c>
      <c r="M15" s="78">
        <f t="shared" si="1"/>
        <v>0</v>
      </c>
      <c r="N15" s="86">
        <v>0</v>
      </c>
      <c r="O15" s="86">
        <f t="shared" si="0"/>
        <v>0</v>
      </c>
      <c r="P15" s="94"/>
    </row>
    <row r="16" spans="1:16" ht="13.5">
      <c r="A16" s="88" t="s">
        <v>8</v>
      </c>
      <c r="M16" s="78">
        <f t="shared" si="1"/>
        <v>0</v>
      </c>
      <c r="N16" s="86">
        <v>0</v>
      </c>
      <c r="O16" s="86">
        <f t="shared" si="0"/>
        <v>0</v>
      </c>
      <c r="P16" s="94"/>
    </row>
    <row r="17" spans="1:16" ht="13.5">
      <c r="A17" s="88" t="s">
        <v>9</v>
      </c>
      <c r="M17" s="78">
        <f t="shared" si="1"/>
        <v>0</v>
      </c>
      <c r="N17" s="86">
        <v>0</v>
      </c>
      <c r="O17" s="86">
        <f t="shared" si="0"/>
        <v>0</v>
      </c>
      <c r="P17" s="94"/>
    </row>
    <row r="18" spans="1:16" ht="13.5">
      <c r="A18" s="88" t="s">
        <v>10</v>
      </c>
      <c r="M18" s="78">
        <f t="shared" si="1"/>
        <v>0</v>
      </c>
      <c r="N18" s="86">
        <v>0</v>
      </c>
      <c r="O18" s="86">
        <f t="shared" si="0"/>
        <v>0</v>
      </c>
      <c r="P18" s="94"/>
    </row>
    <row r="19" spans="1:16" ht="13.5">
      <c r="A19" s="88" t="s">
        <v>11</v>
      </c>
      <c r="M19" s="78">
        <f t="shared" si="1"/>
        <v>0</v>
      </c>
      <c r="N19" s="86">
        <v>0</v>
      </c>
      <c r="O19" s="86">
        <f t="shared" si="0"/>
        <v>0</v>
      </c>
      <c r="P19" s="94"/>
    </row>
    <row r="20" spans="1:16" ht="13.5">
      <c r="A20" s="88" t="s">
        <v>12</v>
      </c>
      <c r="M20" s="78">
        <f t="shared" si="1"/>
        <v>0</v>
      </c>
      <c r="N20" s="86">
        <v>0</v>
      </c>
      <c r="O20" s="86">
        <f t="shared" si="0"/>
        <v>0</v>
      </c>
      <c r="P20" s="94"/>
    </row>
    <row r="21" spans="1:16" ht="13.5">
      <c r="A21" s="88" t="s">
        <v>13</v>
      </c>
      <c r="M21" s="78">
        <f t="shared" si="1"/>
        <v>0</v>
      </c>
      <c r="N21" s="86">
        <v>0</v>
      </c>
      <c r="O21" s="86">
        <f t="shared" si="0"/>
        <v>0</v>
      </c>
      <c r="P21" s="94"/>
    </row>
    <row r="22" spans="1:16" ht="13.5">
      <c r="A22" s="88" t="s">
        <v>14</v>
      </c>
      <c r="M22" s="78">
        <f t="shared" si="1"/>
        <v>0</v>
      </c>
      <c r="N22" s="86">
        <v>0</v>
      </c>
      <c r="O22" s="86">
        <f t="shared" si="0"/>
        <v>0</v>
      </c>
      <c r="P22" s="94"/>
    </row>
    <row r="23" spans="1:16" ht="13.5">
      <c r="A23" s="88" t="s">
        <v>15</v>
      </c>
      <c r="M23" s="78">
        <f t="shared" si="1"/>
        <v>0</v>
      </c>
      <c r="N23" s="86">
        <v>0</v>
      </c>
      <c r="O23" s="86">
        <f t="shared" si="0"/>
        <v>0</v>
      </c>
      <c r="P23" s="94"/>
    </row>
    <row r="24" spans="1:16" ht="13.5">
      <c r="A24" s="88" t="s">
        <v>16</v>
      </c>
      <c r="M24" s="78">
        <f t="shared" si="1"/>
        <v>0</v>
      </c>
      <c r="N24" s="86">
        <v>0</v>
      </c>
      <c r="O24" s="86">
        <f t="shared" si="0"/>
        <v>0</v>
      </c>
      <c r="P24" s="94"/>
    </row>
    <row r="25" spans="1:16" ht="13.5">
      <c r="A25" s="88" t="s">
        <v>17</v>
      </c>
      <c r="M25" s="78">
        <f t="shared" si="1"/>
        <v>0</v>
      </c>
      <c r="N25" s="86">
        <v>0</v>
      </c>
      <c r="O25" s="86">
        <f t="shared" si="0"/>
        <v>0</v>
      </c>
      <c r="P25" s="94"/>
    </row>
    <row r="26" spans="1:16" ht="13.5">
      <c r="A26" s="88" t="s">
        <v>18</v>
      </c>
      <c r="M26" s="78">
        <f t="shared" si="1"/>
        <v>0</v>
      </c>
      <c r="N26" s="86">
        <v>0</v>
      </c>
      <c r="O26" s="86">
        <f t="shared" si="0"/>
        <v>0</v>
      </c>
      <c r="P26" s="94"/>
    </row>
    <row r="27" spans="1:16" ht="13.5">
      <c r="A27" s="88" t="s">
        <v>19</v>
      </c>
      <c r="M27" s="78">
        <f t="shared" si="1"/>
        <v>0</v>
      </c>
      <c r="N27" s="86">
        <v>0</v>
      </c>
      <c r="O27" s="86">
        <f t="shared" si="0"/>
        <v>0</v>
      </c>
      <c r="P27" s="94"/>
    </row>
    <row r="28" spans="1:16" ht="13.5">
      <c r="A28" s="88" t="s">
        <v>20</v>
      </c>
      <c r="M28" s="78">
        <f t="shared" si="1"/>
        <v>0</v>
      </c>
      <c r="N28" s="86">
        <v>0</v>
      </c>
      <c r="O28" s="86">
        <f t="shared" si="0"/>
        <v>0</v>
      </c>
      <c r="P28" s="94"/>
    </row>
    <row r="29" spans="1:16" ht="13.5">
      <c r="A29" s="88" t="s">
        <v>21</v>
      </c>
      <c r="M29" s="78">
        <f t="shared" si="1"/>
        <v>0</v>
      </c>
      <c r="N29" s="86">
        <v>0</v>
      </c>
      <c r="O29" s="86">
        <f t="shared" si="0"/>
        <v>0</v>
      </c>
      <c r="P29" s="94"/>
    </row>
    <row r="30" spans="1:16" ht="13.5">
      <c r="A30" s="88" t="s">
        <v>22</v>
      </c>
      <c r="M30" s="78">
        <f t="shared" si="1"/>
        <v>0</v>
      </c>
      <c r="N30" s="86">
        <v>0</v>
      </c>
      <c r="O30" s="86">
        <f t="shared" si="0"/>
        <v>0</v>
      </c>
      <c r="P30" s="94"/>
    </row>
    <row r="31" spans="1:16" ht="13.5">
      <c r="A31" s="88" t="s">
        <v>23</v>
      </c>
      <c r="M31" s="78">
        <f t="shared" si="1"/>
        <v>0</v>
      </c>
      <c r="N31" s="86">
        <v>0</v>
      </c>
      <c r="O31" s="86">
        <f t="shared" si="0"/>
        <v>0</v>
      </c>
      <c r="P31" s="94"/>
    </row>
    <row r="32" spans="1:16" ht="13.5">
      <c r="A32" s="88" t="s">
        <v>24</v>
      </c>
      <c r="M32" s="78">
        <f t="shared" si="1"/>
        <v>0</v>
      </c>
      <c r="N32" s="86">
        <v>0</v>
      </c>
      <c r="O32" s="86">
        <f t="shared" si="0"/>
        <v>0</v>
      </c>
      <c r="P32" s="94"/>
    </row>
    <row r="33" spans="1:16" ht="13.5">
      <c r="A33" s="88" t="s">
        <v>25</v>
      </c>
      <c r="M33" s="78">
        <f t="shared" si="1"/>
        <v>0</v>
      </c>
      <c r="N33" s="86">
        <v>0</v>
      </c>
      <c r="O33" s="86">
        <f t="shared" si="0"/>
        <v>0</v>
      </c>
      <c r="P33" s="94"/>
    </row>
    <row r="34" spans="1:16" ht="13.5">
      <c r="A34" s="88" t="s">
        <v>26</v>
      </c>
      <c r="M34" s="78">
        <f t="shared" si="1"/>
        <v>0</v>
      </c>
      <c r="N34" s="86">
        <v>0</v>
      </c>
      <c r="O34" s="86">
        <f t="shared" si="0"/>
        <v>0</v>
      </c>
      <c r="P34" s="94"/>
    </row>
    <row r="35" spans="1:16" ht="13.5">
      <c r="A35" s="88" t="s">
        <v>27</v>
      </c>
      <c r="M35" s="78">
        <f t="shared" si="1"/>
        <v>0</v>
      </c>
      <c r="N35" s="86">
        <v>0</v>
      </c>
      <c r="O35" s="86">
        <f t="shared" si="0"/>
        <v>0</v>
      </c>
      <c r="P35" s="94"/>
    </row>
    <row r="36" spans="1:16" ht="13.5">
      <c r="A36" s="88" t="s">
        <v>28</v>
      </c>
      <c r="M36" s="78">
        <f t="shared" si="1"/>
        <v>0</v>
      </c>
      <c r="N36" s="86">
        <v>0</v>
      </c>
      <c r="O36" s="86">
        <f t="shared" si="0"/>
        <v>0</v>
      </c>
      <c r="P36" s="94"/>
    </row>
    <row r="37" spans="1:16" ht="13.5">
      <c r="A37" s="88" t="s">
        <v>29</v>
      </c>
      <c r="M37" s="78">
        <f t="shared" si="1"/>
        <v>0</v>
      </c>
      <c r="N37" s="86">
        <v>0</v>
      </c>
      <c r="O37" s="86">
        <f t="shared" si="0"/>
        <v>0</v>
      </c>
      <c r="P37" s="94"/>
    </row>
    <row r="38" spans="1:16" ht="13.5">
      <c r="A38" s="88" t="s">
        <v>30</v>
      </c>
      <c r="M38" s="78">
        <f t="shared" si="1"/>
        <v>0</v>
      </c>
      <c r="N38" s="86">
        <v>0</v>
      </c>
      <c r="O38" s="86">
        <f t="shared" si="0"/>
        <v>0</v>
      </c>
      <c r="P38" s="94"/>
    </row>
    <row r="39" spans="1:16" ht="13.5">
      <c r="A39" s="88" t="s">
        <v>31</v>
      </c>
      <c r="M39" s="78">
        <f t="shared" si="1"/>
        <v>0</v>
      </c>
      <c r="N39" s="86">
        <v>0</v>
      </c>
      <c r="O39" s="86">
        <f t="shared" si="0"/>
        <v>0</v>
      </c>
      <c r="P39" s="94"/>
    </row>
    <row r="40" spans="1:16" ht="13.5">
      <c r="A40" s="88" t="s">
        <v>32</v>
      </c>
      <c r="M40" s="78">
        <f t="shared" si="1"/>
        <v>0</v>
      </c>
      <c r="N40" s="86">
        <v>0</v>
      </c>
      <c r="O40" s="86">
        <f t="shared" si="0"/>
        <v>0</v>
      </c>
      <c r="P40" s="94"/>
    </row>
    <row r="41" spans="1:16" ht="13.5">
      <c r="A41" s="88" t="s">
        <v>33</v>
      </c>
      <c r="C41" s="86">
        <v>5999816.15</v>
      </c>
      <c r="D41" s="86">
        <v>3899880.5500000007</v>
      </c>
      <c r="I41" s="86">
        <v>615432.47</v>
      </c>
      <c r="M41" s="78">
        <f t="shared" si="1"/>
        <v>4515313.0200000005</v>
      </c>
      <c r="N41" s="86">
        <v>5001263.86</v>
      </c>
      <c r="O41" s="86">
        <f t="shared" si="0"/>
        <v>-485950.83999999985</v>
      </c>
      <c r="P41" s="94"/>
    </row>
    <row r="42" spans="1:16" ht="13.5">
      <c r="A42" s="88" t="s">
        <v>34</v>
      </c>
      <c r="M42" s="78">
        <f t="shared" si="1"/>
        <v>0</v>
      </c>
      <c r="N42" s="86">
        <v>0</v>
      </c>
      <c r="O42" s="86">
        <f t="shared" si="0"/>
        <v>0</v>
      </c>
      <c r="P42" s="94"/>
    </row>
    <row r="43" spans="1:16" ht="13.5">
      <c r="A43" s="88" t="s">
        <v>35</v>
      </c>
      <c r="M43" s="78">
        <f t="shared" si="1"/>
        <v>0</v>
      </c>
      <c r="N43" s="86">
        <v>0</v>
      </c>
      <c r="O43" s="86">
        <f t="shared" si="0"/>
        <v>0</v>
      </c>
      <c r="P43" s="94"/>
    </row>
    <row r="44" spans="1:16" ht="13.5">
      <c r="A44" s="88" t="s">
        <v>36</v>
      </c>
      <c r="M44" s="78">
        <f t="shared" si="1"/>
        <v>0</v>
      </c>
      <c r="N44" s="86">
        <v>0</v>
      </c>
      <c r="O44" s="86">
        <f t="shared" si="0"/>
        <v>0</v>
      </c>
      <c r="P44" s="94"/>
    </row>
    <row r="45" spans="1:16" ht="13.5">
      <c r="A45" s="88" t="s">
        <v>37</v>
      </c>
      <c r="C45" s="86">
        <v>0</v>
      </c>
      <c r="D45" s="86">
        <v>0</v>
      </c>
      <c r="I45" s="86">
        <v>0</v>
      </c>
      <c r="M45" s="78">
        <f t="shared" si="1"/>
        <v>0</v>
      </c>
      <c r="N45" s="86">
        <v>0</v>
      </c>
      <c r="O45" s="86">
        <f t="shared" si="0"/>
        <v>0</v>
      </c>
      <c r="P45" s="94" t="s">
        <v>101</v>
      </c>
    </row>
    <row r="46" spans="1:16" ht="13.5">
      <c r="A46" s="88" t="s">
        <v>38</v>
      </c>
      <c r="C46" s="86">
        <v>10601155</v>
      </c>
      <c r="D46" s="86">
        <v>5077530</v>
      </c>
      <c r="I46" s="86">
        <v>451191.49</v>
      </c>
      <c r="M46" s="78">
        <f t="shared" si="1"/>
        <v>5528721.49</v>
      </c>
      <c r="N46" s="86">
        <v>4814184.88</v>
      </c>
      <c r="O46" s="86">
        <f t="shared" si="0"/>
        <v>714536.6100000003</v>
      </c>
      <c r="P46" s="94"/>
    </row>
    <row r="47" spans="1:16" ht="13.5">
      <c r="A47" s="88" t="s">
        <v>39</v>
      </c>
      <c r="C47" s="86">
        <v>1636750.57</v>
      </c>
      <c r="D47" s="86">
        <v>868272.12</v>
      </c>
      <c r="I47" s="86">
        <v>165501.34</v>
      </c>
      <c r="M47" s="78">
        <f t="shared" si="1"/>
        <v>1033773.46</v>
      </c>
      <c r="N47" s="86">
        <v>1354279.9899999998</v>
      </c>
      <c r="O47" s="86">
        <f t="shared" si="0"/>
        <v>-320506.5299999998</v>
      </c>
      <c r="P47" s="94"/>
    </row>
    <row r="48" spans="1:16" ht="13.5">
      <c r="A48" s="88" t="s">
        <v>40</v>
      </c>
      <c r="M48" s="78">
        <f t="shared" si="1"/>
        <v>0</v>
      </c>
      <c r="N48" s="86">
        <v>0</v>
      </c>
      <c r="O48" s="86">
        <f t="shared" si="0"/>
        <v>0</v>
      </c>
      <c r="P48" s="94"/>
    </row>
    <row r="49" spans="1:16" ht="13.5">
      <c r="A49" s="88" t="s">
        <v>41</v>
      </c>
      <c r="C49" s="86">
        <v>758537.9199999999</v>
      </c>
      <c r="D49" s="86">
        <v>493049.66</v>
      </c>
      <c r="I49" s="86">
        <v>8643.87</v>
      </c>
      <c r="M49" s="78">
        <f t="shared" si="1"/>
        <v>501693.52999999997</v>
      </c>
      <c r="N49" s="86">
        <v>420170.87</v>
      </c>
      <c r="O49" s="86">
        <f t="shared" si="0"/>
        <v>81522.65999999997</v>
      </c>
      <c r="P49" s="94"/>
    </row>
    <row r="50" spans="1:16" ht="13.5">
      <c r="A50" s="88" t="s">
        <v>42</v>
      </c>
      <c r="C50" s="86">
        <v>749707.04</v>
      </c>
      <c r="D50" s="86">
        <v>487959.54</v>
      </c>
      <c r="I50" s="86">
        <v>48407.07</v>
      </c>
      <c r="M50" s="78">
        <f t="shared" si="1"/>
        <v>536366.61</v>
      </c>
      <c r="N50" s="86">
        <v>615720.89</v>
      </c>
      <c r="O50" s="86">
        <f t="shared" si="0"/>
        <v>-79354.28000000003</v>
      </c>
      <c r="P50" s="94"/>
    </row>
    <row r="51" spans="1:16" ht="13.5">
      <c r="A51" s="88" t="s">
        <v>43</v>
      </c>
      <c r="M51" s="78">
        <f t="shared" si="1"/>
        <v>0</v>
      </c>
      <c r="N51" s="86">
        <v>0</v>
      </c>
      <c r="O51" s="86">
        <f t="shared" si="0"/>
        <v>0</v>
      </c>
      <c r="P51" s="94"/>
    </row>
    <row r="52" spans="1:16" ht="13.5">
      <c r="A52" s="88" t="s">
        <v>44</v>
      </c>
      <c r="M52" s="78">
        <f t="shared" si="1"/>
        <v>0</v>
      </c>
      <c r="N52" s="86">
        <v>0</v>
      </c>
      <c r="O52" s="86">
        <f aca="true" t="shared" si="2" ref="O52:O66">M52-N52</f>
        <v>0</v>
      </c>
      <c r="P52" s="94"/>
    </row>
    <row r="53" spans="1:16" ht="13.5">
      <c r="A53" s="88" t="s">
        <v>45</v>
      </c>
      <c r="M53" s="78">
        <f t="shared" si="1"/>
        <v>0</v>
      </c>
      <c r="N53" s="86">
        <v>0</v>
      </c>
      <c r="O53" s="86">
        <f t="shared" si="2"/>
        <v>0</v>
      </c>
      <c r="P53" s="94"/>
    </row>
    <row r="54" spans="1:16" ht="13.5">
      <c r="A54" s="88" t="s">
        <v>46</v>
      </c>
      <c r="M54" s="78">
        <f t="shared" si="1"/>
        <v>0</v>
      </c>
      <c r="N54" s="86">
        <v>0</v>
      </c>
      <c r="O54" s="86">
        <f t="shared" si="2"/>
        <v>0</v>
      </c>
      <c r="P54" s="94"/>
    </row>
    <row r="55" spans="1:16" ht="13.5">
      <c r="A55" s="88" t="s">
        <v>47</v>
      </c>
      <c r="M55" s="78">
        <f t="shared" si="1"/>
        <v>0</v>
      </c>
      <c r="N55" s="86">
        <v>0</v>
      </c>
      <c r="O55" s="86">
        <f t="shared" si="2"/>
        <v>0</v>
      </c>
      <c r="P55" s="94"/>
    </row>
    <row r="56" spans="1:16" ht="13.5">
      <c r="A56" s="88" t="s">
        <v>48</v>
      </c>
      <c r="M56" s="78">
        <f t="shared" si="1"/>
        <v>0</v>
      </c>
      <c r="N56" s="86">
        <v>0</v>
      </c>
      <c r="O56" s="86">
        <f t="shared" si="2"/>
        <v>0</v>
      </c>
      <c r="P56" s="94"/>
    </row>
    <row r="57" spans="1:16" ht="13.5">
      <c r="A57" s="88" t="s">
        <v>49</v>
      </c>
      <c r="M57" s="78">
        <f t="shared" si="1"/>
        <v>0</v>
      </c>
      <c r="N57" s="86">
        <v>0</v>
      </c>
      <c r="O57" s="86">
        <f t="shared" si="2"/>
        <v>0</v>
      </c>
      <c r="P57" s="94"/>
    </row>
    <row r="58" spans="1:16" ht="13.5">
      <c r="A58" s="88" t="s">
        <v>50</v>
      </c>
      <c r="M58" s="78">
        <f t="shared" si="1"/>
        <v>0</v>
      </c>
      <c r="N58" s="86">
        <v>0</v>
      </c>
      <c r="O58" s="86">
        <f t="shared" si="2"/>
        <v>0</v>
      </c>
      <c r="P58" s="94"/>
    </row>
    <row r="59" spans="1:16" ht="13.5">
      <c r="A59" s="88" t="s">
        <v>51</v>
      </c>
      <c r="M59" s="78">
        <f t="shared" si="1"/>
        <v>0</v>
      </c>
      <c r="N59" s="86">
        <v>0</v>
      </c>
      <c r="O59" s="86">
        <f t="shared" si="2"/>
        <v>0</v>
      </c>
      <c r="P59" s="94"/>
    </row>
    <row r="60" spans="1:16" ht="13.5">
      <c r="A60" s="88" t="s">
        <v>52</v>
      </c>
      <c r="M60" s="78">
        <f t="shared" si="1"/>
        <v>0</v>
      </c>
      <c r="N60" s="86">
        <v>0</v>
      </c>
      <c r="O60" s="86">
        <f t="shared" si="2"/>
        <v>0</v>
      </c>
      <c r="P60" s="94"/>
    </row>
    <row r="61" spans="1:16" ht="13.5">
      <c r="A61" s="88" t="s">
        <v>53</v>
      </c>
      <c r="M61" s="78">
        <f t="shared" si="1"/>
        <v>0</v>
      </c>
      <c r="N61" s="86">
        <v>0</v>
      </c>
      <c r="O61" s="86">
        <f t="shared" si="2"/>
        <v>0</v>
      </c>
      <c r="P61" s="94"/>
    </row>
    <row r="62" spans="1:16" ht="13.5">
      <c r="A62" s="88" t="s">
        <v>54</v>
      </c>
      <c r="M62" s="78">
        <f t="shared" si="1"/>
        <v>0</v>
      </c>
      <c r="N62" s="86">
        <v>0</v>
      </c>
      <c r="O62" s="86">
        <f t="shared" si="2"/>
        <v>0</v>
      </c>
      <c r="P62" s="94"/>
    </row>
    <row r="63" spans="1:16" ht="13.5">
      <c r="A63" s="88" t="s">
        <v>55</v>
      </c>
      <c r="M63" s="78">
        <f t="shared" si="1"/>
        <v>0</v>
      </c>
      <c r="N63" s="86">
        <v>0</v>
      </c>
      <c r="O63" s="86">
        <f t="shared" si="2"/>
        <v>0</v>
      </c>
      <c r="P63" s="94"/>
    </row>
    <row r="64" spans="1:16" ht="13.5">
      <c r="A64" s="88" t="s">
        <v>56</v>
      </c>
      <c r="M64" s="78">
        <f t="shared" si="1"/>
        <v>0</v>
      </c>
      <c r="N64" s="86">
        <v>0</v>
      </c>
      <c r="O64" s="86">
        <f t="shared" si="2"/>
        <v>0</v>
      </c>
      <c r="P64" s="94"/>
    </row>
    <row r="65" spans="1:16" ht="13.5">
      <c r="A65" s="88" t="s">
        <v>57</v>
      </c>
      <c r="M65" s="78">
        <f t="shared" si="1"/>
        <v>0</v>
      </c>
      <c r="N65" s="86">
        <v>0</v>
      </c>
      <c r="O65" s="86">
        <f t="shared" si="2"/>
        <v>0</v>
      </c>
      <c r="P65" s="94"/>
    </row>
    <row r="66" spans="1:16" ht="13.5">
      <c r="A66" s="88" t="s">
        <v>58</v>
      </c>
      <c r="M66" s="78">
        <f>SUM(D66,I66)</f>
        <v>0</v>
      </c>
      <c r="N66" s="86">
        <v>0</v>
      </c>
      <c r="O66" s="86">
        <f t="shared" si="2"/>
        <v>0</v>
      </c>
      <c r="P66" s="94"/>
    </row>
    <row r="68" spans="1:15" ht="13.5">
      <c r="A68" s="95" t="s">
        <v>59</v>
      </c>
      <c r="C68" s="96">
        <f>SUM(C9:C66)</f>
        <v>20872948.53</v>
      </c>
      <c r="D68" s="96">
        <f>SUM(D9:D66)</f>
        <v>11559230.08</v>
      </c>
      <c r="E68" s="96">
        <f>SUM(E9:E66)</f>
        <v>0</v>
      </c>
      <c r="F68" s="96">
        <f>SUM(F9:F66)</f>
        <v>0</v>
      </c>
      <c r="H68" s="96">
        <f>SUM(H9:H66)</f>
        <v>0</v>
      </c>
      <c r="I68" s="96">
        <f>SUM(I9:I66)</f>
        <v>1298603.6300000004</v>
      </c>
      <c r="J68" s="96">
        <f>SUM(J9:J66)</f>
        <v>0</v>
      </c>
      <c r="K68" s="96">
        <f>SUM(K9:K66)</f>
        <v>0</v>
      </c>
      <c r="M68" s="97">
        <f>SUM(M9:M66)</f>
        <v>12857833.709999999</v>
      </c>
      <c r="N68" s="98">
        <f>SUM(N9:N66)</f>
        <v>13079761.98</v>
      </c>
      <c r="O68" s="98">
        <f>SUM(O9:O66)</f>
        <v>-221928.2699999995</v>
      </c>
    </row>
  </sheetData>
  <sheetProtection/>
  <mergeCells count="4">
    <mergeCell ref="C4:F4"/>
    <mergeCell ref="H4:K4"/>
    <mergeCell ref="C5:F5"/>
    <mergeCell ref="H5:K5"/>
  </mergeCells>
  <hyperlinks>
    <hyperlink ref="C8" r:id="rId1" display="Contract Exp 0809.xlsx"/>
    <hyperlink ref="H8" r:id="rId2" display="Contract Exp 0809.xlsx"/>
  </hyperlinks>
  <printOptions horizontalCentered="1"/>
  <pageMargins left="0" right="0" top="0.5" bottom="0.5" header="0.3" footer="0.25"/>
  <pageSetup fitToHeight="1" fitToWidth="1" horizontalDpi="600" verticalDpi="600" orientation="landscape" scale="82" r:id="rId3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zoomScalePageLayoutView="0" workbookViewId="0" topLeftCell="A1">
      <pane xSplit="2" ySplit="5" topLeftCell="C6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I22" sqref="I22"/>
    </sheetView>
  </sheetViews>
  <sheetFormatPr defaultColWidth="9.140625" defaultRowHeight="12.75"/>
  <cols>
    <col min="1" max="1" width="16.8515625" style="51" bestFit="1" customWidth="1"/>
    <col min="2" max="2" width="2.8515625" style="51" customWidth="1"/>
    <col min="3" max="3" width="12.7109375" style="86" bestFit="1" customWidth="1"/>
    <col min="4" max="4" width="11.57421875" style="86" bestFit="1" customWidth="1"/>
    <col min="5" max="5" width="13.8515625" style="86" bestFit="1" customWidth="1"/>
    <col min="6" max="6" width="9.00390625" style="86" bestFit="1" customWidth="1"/>
    <col min="7" max="7" width="1.28515625" style="51" customWidth="1"/>
    <col min="8" max="8" width="16.57421875" style="51" customWidth="1"/>
    <col min="9" max="16384" width="9.140625" style="51" customWidth="1"/>
  </cols>
  <sheetData>
    <row r="1" spans="1:8" ht="14.25" thickBot="1">
      <c r="A1" s="52"/>
      <c r="C1" s="53" t="s">
        <v>139</v>
      </c>
      <c r="D1" s="54"/>
      <c r="E1" s="54"/>
      <c r="F1" s="54"/>
      <c r="H1" s="55" t="s">
        <v>140</v>
      </c>
    </row>
    <row r="2" spans="1:8" ht="13.5">
      <c r="A2" s="56"/>
      <c r="C2" s="57" t="s">
        <v>115</v>
      </c>
      <c r="D2" s="58"/>
      <c r="E2" s="58"/>
      <c r="F2" s="59"/>
      <c r="H2" s="60" t="s">
        <v>79</v>
      </c>
    </row>
    <row r="3" spans="1:8" ht="13.5">
      <c r="A3" s="61"/>
      <c r="C3" s="62" t="s">
        <v>103</v>
      </c>
      <c r="D3" s="63"/>
      <c r="E3" s="63"/>
      <c r="F3" s="64"/>
      <c r="H3" s="65" t="s">
        <v>68</v>
      </c>
    </row>
    <row r="4" spans="1:8" ht="14.25" thickBot="1">
      <c r="A4" s="66" t="s">
        <v>0</v>
      </c>
      <c r="C4" s="67" t="s">
        <v>61</v>
      </c>
      <c r="D4" s="68" t="s">
        <v>62</v>
      </c>
      <c r="E4" s="68" t="s">
        <v>63</v>
      </c>
      <c r="F4" s="69" t="s">
        <v>59</v>
      </c>
      <c r="H4" s="70" t="s">
        <v>67</v>
      </c>
    </row>
    <row r="5" spans="1:6" ht="14.25" thickBot="1">
      <c r="A5" s="52"/>
      <c r="C5" s="71"/>
      <c r="D5" s="72"/>
      <c r="E5" s="72"/>
      <c r="F5" s="71"/>
    </row>
    <row r="6" spans="1:8" ht="13.5">
      <c r="A6" s="56" t="s">
        <v>1</v>
      </c>
      <c r="C6" s="73">
        <v>0</v>
      </c>
      <c r="D6" s="74">
        <v>0</v>
      </c>
      <c r="E6" s="74">
        <v>0</v>
      </c>
      <c r="F6" s="75">
        <f>SUM(C6:E6)</f>
        <v>0</v>
      </c>
      <c r="H6" s="76">
        <v>0</v>
      </c>
    </row>
    <row r="7" spans="1:8" ht="13.5">
      <c r="A7" s="61" t="s">
        <v>2</v>
      </c>
      <c r="C7" s="77">
        <v>0</v>
      </c>
      <c r="D7" s="78">
        <v>0</v>
      </c>
      <c r="E7" s="78">
        <v>0</v>
      </c>
      <c r="F7" s="79">
        <f aca="true" t="shared" si="0" ref="F7:F63">SUM(C7:E7)</f>
        <v>0</v>
      </c>
      <c r="H7" s="80">
        <v>0</v>
      </c>
    </row>
    <row r="8" spans="1:8" ht="13.5">
      <c r="A8" s="61" t="s">
        <v>3</v>
      </c>
      <c r="C8" s="77">
        <v>0</v>
      </c>
      <c r="D8" s="78">
        <v>0</v>
      </c>
      <c r="E8" s="78">
        <v>0</v>
      </c>
      <c r="F8" s="79">
        <f t="shared" si="0"/>
        <v>0</v>
      </c>
      <c r="H8" s="80">
        <v>0</v>
      </c>
    </row>
    <row r="9" spans="1:8" ht="13.5">
      <c r="A9" s="61" t="s">
        <v>4</v>
      </c>
      <c r="C9" s="77">
        <v>0</v>
      </c>
      <c r="D9" s="78">
        <v>0</v>
      </c>
      <c r="E9" s="78">
        <v>0</v>
      </c>
      <c r="F9" s="79">
        <f t="shared" si="0"/>
        <v>0</v>
      </c>
      <c r="H9" s="80">
        <v>0</v>
      </c>
    </row>
    <row r="10" spans="1:8" ht="13.5">
      <c r="A10" s="61" t="s">
        <v>5</v>
      </c>
      <c r="C10" s="77">
        <v>0</v>
      </c>
      <c r="D10" s="78">
        <v>0</v>
      </c>
      <c r="E10" s="78">
        <v>0</v>
      </c>
      <c r="F10" s="79">
        <f t="shared" si="0"/>
        <v>0</v>
      </c>
      <c r="H10" s="80">
        <v>0</v>
      </c>
    </row>
    <row r="11" spans="1:8" ht="13.5">
      <c r="A11" s="61" t="s">
        <v>6</v>
      </c>
      <c r="C11" s="77">
        <v>0</v>
      </c>
      <c r="D11" s="78">
        <v>0</v>
      </c>
      <c r="E11" s="78">
        <v>0</v>
      </c>
      <c r="F11" s="79">
        <f t="shared" si="0"/>
        <v>0</v>
      </c>
      <c r="H11" s="80">
        <v>0</v>
      </c>
    </row>
    <row r="12" spans="1:8" ht="13.5">
      <c r="A12" s="61" t="s">
        <v>7</v>
      </c>
      <c r="C12" s="77">
        <v>0</v>
      </c>
      <c r="D12" s="78">
        <v>0</v>
      </c>
      <c r="E12" s="78">
        <v>0</v>
      </c>
      <c r="F12" s="79">
        <f t="shared" si="0"/>
        <v>0</v>
      </c>
      <c r="H12" s="80">
        <v>0</v>
      </c>
    </row>
    <row r="13" spans="1:8" ht="13.5">
      <c r="A13" s="61" t="s">
        <v>8</v>
      </c>
      <c r="C13" s="77">
        <v>0</v>
      </c>
      <c r="D13" s="78">
        <v>0</v>
      </c>
      <c r="E13" s="78">
        <v>0</v>
      </c>
      <c r="F13" s="79">
        <f t="shared" si="0"/>
        <v>0</v>
      </c>
      <c r="H13" s="80">
        <v>0</v>
      </c>
    </row>
    <row r="14" spans="1:8" ht="13.5">
      <c r="A14" s="61" t="s">
        <v>9</v>
      </c>
      <c r="C14" s="77">
        <v>16327</v>
      </c>
      <c r="D14" s="78">
        <v>10611</v>
      </c>
      <c r="E14" s="78">
        <v>5713</v>
      </c>
      <c r="F14" s="79">
        <f t="shared" si="0"/>
        <v>32651</v>
      </c>
      <c r="H14" s="80">
        <v>6558</v>
      </c>
    </row>
    <row r="15" spans="1:8" ht="13.5">
      <c r="A15" s="61" t="s">
        <v>10</v>
      </c>
      <c r="C15" s="77">
        <v>0</v>
      </c>
      <c r="D15" s="78">
        <v>0</v>
      </c>
      <c r="E15" s="78">
        <v>0</v>
      </c>
      <c r="F15" s="79">
        <f t="shared" si="0"/>
        <v>0</v>
      </c>
      <c r="H15" s="80">
        <v>0</v>
      </c>
    </row>
    <row r="16" spans="1:8" ht="13.5">
      <c r="A16" s="61" t="s">
        <v>11</v>
      </c>
      <c r="C16" s="77">
        <v>0</v>
      </c>
      <c r="D16" s="78">
        <v>0</v>
      </c>
      <c r="E16" s="78">
        <v>0</v>
      </c>
      <c r="F16" s="79">
        <f t="shared" si="0"/>
        <v>0</v>
      </c>
      <c r="H16" s="80">
        <v>0</v>
      </c>
    </row>
    <row r="17" spans="1:8" ht="13.5">
      <c r="A17" s="61" t="s">
        <v>12</v>
      </c>
      <c r="C17" s="77">
        <v>0</v>
      </c>
      <c r="D17" s="78">
        <v>0</v>
      </c>
      <c r="E17" s="78">
        <v>0</v>
      </c>
      <c r="F17" s="79">
        <f t="shared" si="0"/>
        <v>0</v>
      </c>
      <c r="H17" s="80">
        <v>0</v>
      </c>
    </row>
    <row r="18" spans="1:8" ht="13.5">
      <c r="A18" s="61" t="s">
        <v>13</v>
      </c>
      <c r="C18" s="77">
        <v>0</v>
      </c>
      <c r="D18" s="78">
        <v>0</v>
      </c>
      <c r="E18" s="78">
        <v>0</v>
      </c>
      <c r="F18" s="79">
        <f t="shared" si="0"/>
        <v>0</v>
      </c>
      <c r="H18" s="80">
        <v>0</v>
      </c>
    </row>
    <row r="19" spans="1:8" ht="13.5">
      <c r="A19" s="61" t="s">
        <v>14</v>
      </c>
      <c r="C19" s="77">
        <v>0</v>
      </c>
      <c r="D19" s="78">
        <v>0</v>
      </c>
      <c r="E19" s="78">
        <v>0</v>
      </c>
      <c r="F19" s="79">
        <f t="shared" si="0"/>
        <v>0</v>
      </c>
      <c r="H19" s="80">
        <v>0</v>
      </c>
    </row>
    <row r="20" spans="1:8" ht="13.5">
      <c r="A20" s="61" t="s">
        <v>15</v>
      </c>
      <c r="C20" s="77">
        <v>0</v>
      </c>
      <c r="D20" s="78">
        <v>0</v>
      </c>
      <c r="E20" s="78">
        <v>0</v>
      </c>
      <c r="F20" s="79">
        <f t="shared" si="0"/>
        <v>0</v>
      </c>
      <c r="H20" s="80">
        <v>0</v>
      </c>
    </row>
    <row r="21" spans="1:8" ht="13.5">
      <c r="A21" s="61" t="s">
        <v>16</v>
      </c>
      <c r="C21" s="77">
        <v>0</v>
      </c>
      <c r="D21" s="78">
        <v>0</v>
      </c>
      <c r="E21" s="78">
        <v>0</v>
      </c>
      <c r="F21" s="79">
        <f t="shared" si="0"/>
        <v>0</v>
      </c>
      <c r="H21" s="80">
        <v>0</v>
      </c>
    </row>
    <row r="22" spans="1:8" ht="13.5">
      <c r="A22" s="61" t="s">
        <v>17</v>
      </c>
      <c r="C22" s="77">
        <v>0</v>
      </c>
      <c r="D22" s="78">
        <v>0</v>
      </c>
      <c r="E22" s="78">
        <v>0</v>
      </c>
      <c r="F22" s="79">
        <f t="shared" si="0"/>
        <v>0</v>
      </c>
      <c r="H22" s="80">
        <v>0</v>
      </c>
    </row>
    <row r="23" spans="1:8" ht="13.5">
      <c r="A23" s="61" t="s">
        <v>18</v>
      </c>
      <c r="C23" s="77">
        <v>0</v>
      </c>
      <c r="D23" s="78">
        <v>0</v>
      </c>
      <c r="E23" s="78">
        <v>0</v>
      </c>
      <c r="F23" s="79">
        <f t="shared" si="0"/>
        <v>0</v>
      </c>
      <c r="H23" s="80">
        <v>0</v>
      </c>
    </row>
    <row r="24" spans="1:8" ht="13.5">
      <c r="A24" s="61" t="s">
        <v>19</v>
      </c>
      <c r="C24" s="77">
        <v>0</v>
      </c>
      <c r="D24" s="78">
        <v>0</v>
      </c>
      <c r="E24" s="78">
        <v>0</v>
      </c>
      <c r="F24" s="79">
        <f t="shared" si="0"/>
        <v>0</v>
      </c>
      <c r="H24" s="80">
        <v>0</v>
      </c>
    </row>
    <row r="25" spans="1:8" ht="13.5">
      <c r="A25" s="61" t="s">
        <v>20</v>
      </c>
      <c r="C25" s="77">
        <v>0</v>
      </c>
      <c r="D25" s="78">
        <v>0</v>
      </c>
      <c r="E25" s="78">
        <v>0</v>
      </c>
      <c r="F25" s="79">
        <f t="shared" si="0"/>
        <v>0</v>
      </c>
      <c r="H25" s="80">
        <v>0</v>
      </c>
    </row>
    <row r="26" spans="1:8" ht="13.5">
      <c r="A26" s="61" t="s">
        <v>21</v>
      </c>
      <c r="C26" s="77">
        <v>0</v>
      </c>
      <c r="D26" s="78">
        <v>0</v>
      </c>
      <c r="E26" s="78">
        <v>0</v>
      </c>
      <c r="F26" s="79">
        <f t="shared" si="0"/>
        <v>0</v>
      </c>
      <c r="H26" s="80">
        <v>0</v>
      </c>
    </row>
    <row r="27" spans="1:8" ht="13.5">
      <c r="A27" s="61" t="s">
        <v>22</v>
      </c>
      <c r="C27" s="77">
        <v>0</v>
      </c>
      <c r="D27" s="78">
        <v>0</v>
      </c>
      <c r="E27" s="78">
        <v>0</v>
      </c>
      <c r="F27" s="79">
        <f t="shared" si="0"/>
        <v>0</v>
      </c>
      <c r="H27" s="80">
        <v>0</v>
      </c>
    </row>
    <row r="28" spans="1:8" ht="13.5">
      <c r="A28" s="61" t="s">
        <v>23</v>
      </c>
      <c r="C28" s="77">
        <v>0</v>
      </c>
      <c r="D28" s="78">
        <v>0</v>
      </c>
      <c r="E28" s="78">
        <v>0</v>
      </c>
      <c r="F28" s="79">
        <f t="shared" si="0"/>
        <v>0</v>
      </c>
      <c r="H28" s="80">
        <v>0</v>
      </c>
    </row>
    <row r="29" spans="1:8" ht="13.5">
      <c r="A29" s="61" t="s">
        <v>24</v>
      </c>
      <c r="C29" s="77">
        <v>0</v>
      </c>
      <c r="D29" s="78">
        <v>0</v>
      </c>
      <c r="E29" s="78">
        <v>0</v>
      </c>
      <c r="F29" s="79">
        <f t="shared" si="0"/>
        <v>0</v>
      </c>
      <c r="H29" s="80">
        <v>0</v>
      </c>
    </row>
    <row r="30" spans="1:8" ht="13.5">
      <c r="A30" s="61" t="s">
        <v>25</v>
      </c>
      <c r="C30" s="77">
        <v>0</v>
      </c>
      <c r="D30" s="78">
        <v>0</v>
      </c>
      <c r="E30" s="78">
        <v>0</v>
      </c>
      <c r="F30" s="79">
        <f t="shared" si="0"/>
        <v>0</v>
      </c>
      <c r="H30" s="80">
        <v>0</v>
      </c>
    </row>
    <row r="31" spans="1:8" ht="13.5">
      <c r="A31" s="61" t="s">
        <v>26</v>
      </c>
      <c r="C31" s="77">
        <v>0</v>
      </c>
      <c r="D31" s="78">
        <v>0</v>
      </c>
      <c r="E31" s="78">
        <v>0</v>
      </c>
      <c r="F31" s="79">
        <f t="shared" si="0"/>
        <v>0</v>
      </c>
      <c r="H31" s="80">
        <v>0</v>
      </c>
    </row>
    <row r="32" spans="1:8" ht="13.5">
      <c r="A32" s="61" t="s">
        <v>27</v>
      </c>
      <c r="C32" s="77">
        <v>0</v>
      </c>
      <c r="D32" s="78">
        <v>0</v>
      </c>
      <c r="E32" s="78">
        <v>0</v>
      </c>
      <c r="F32" s="79">
        <f t="shared" si="0"/>
        <v>0</v>
      </c>
      <c r="H32" s="80">
        <v>0</v>
      </c>
    </row>
    <row r="33" spans="1:8" ht="13.5">
      <c r="A33" s="61" t="s">
        <v>28</v>
      </c>
      <c r="C33" s="77">
        <v>0</v>
      </c>
      <c r="D33" s="78">
        <v>0</v>
      </c>
      <c r="E33" s="78">
        <v>0</v>
      </c>
      <c r="F33" s="79">
        <f t="shared" si="0"/>
        <v>0</v>
      </c>
      <c r="H33" s="80">
        <v>0</v>
      </c>
    </row>
    <row r="34" spans="1:8" ht="13.5">
      <c r="A34" s="61" t="s">
        <v>29</v>
      </c>
      <c r="C34" s="77">
        <v>0</v>
      </c>
      <c r="D34" s="78">
        <v>0</v>
      </c>
      <c r="E34" s="78">
        <v>0</v>
      </c>
      <c r="F34" s="79">
        <f t="shared" si="0"/>
        <v>0</v>
      </c>
      <c r="H34" s="80">
        <v>0</v>
      </c>
    </row>
    <row r="35" spans="1:8" ht="13.5">
      <c r="A35" s="61" t="s">
        <v>30</v>
      </c>
      <c r="C35" s="77">
        <v>0</v>
      </c>
      <c r="D35" s="78">
        <v>0</v>
      </c>
      <c r="E35" s="78">
        <v>0</v>
      </c>
      <c r="F35" s="79">
        <f t="shared" si="0"/>
        <v>0</v>
      </c>
      <c r="H35" s="80">
        <v>0</v>
      </c>
    </row>
    <row r="36" spans="1:8" ht="13.5">
      <c r="A36" s="61" t="s">
        <v>31</v>
      </c>
      <c r="C36" s="77">
        <v>0</v>
      </c>
      <c r="D36" s="78">
        <v>0</v>
      </c>
      <c r="E36" s="78">
        <v>0</v>
      </c>
      <c r="F36" s="79">
        <f t="shared" si="0"/>
        <v>0</v>
      </c>
      <c r="H36" s="80">
        <v>0</v>
      </c>
    </row>
    <row r="37" spans="1:8" ht="13.5">
      <c r="A37" s="61" t="s">
        <v>32</v>
      </c>
      <c r="C37" s="77">
        <v>0</v>
      </c>
      <c r="D37" s="78">
        <v>0</v>
      </c>
      <c r="E37" s="78">
        <v>0</v>
      </c>
      <c r="F37" s="79">
        <f t="shared" si="0"/>
        <v>0</v>
      </c>
      <c r="H37" s="80">
        <v>0</v>
      </c>
    </row>
    <row r="38" spans="1:8" ht="13.5">
      <c r="A38" s="61" t="s">
        <v>33</v>
      </c>
      <c r="C38" s="77">
        <v>0</v>
      </c>
      <c r="D38" s="78">
        <v>0</v>
      </c>
      <c r="E38" s="78">
        <v>0</v>
      </c>
      <c r="F38" s="79">
        <f t="shared" si="0"/>
        <v>0</v>
      </c>
      <c r="H38" s="80">
        <v>0</v>
      </c>
    </row>
    <row r="39" spans="1:8" ht="13.5">
      <c r="A39" s="61" t="s">
        <v>34</v>
      </c>
      <c r="C39" s="77">
        <v>0</v>
      </c>
      <c r="D39" s="78">
        <v>0</v>
      </c>
      <c r="E39" s="78">
        <v>0</v>
      </c>
      <c r="F39" s="79">
        <f t="shared" si="0"/>
        <v>0</v>
      </c>
      <c r="H39" s="80">
        <v>0</v>
      </c>
    </row>
    <row r="40" spans="1:8" ht="13.5">
      <c r="A40" s="61" t="s">
        <v>35</v>
      </c>
      <c r="C40" s="77">
        <v>0</v>
      </c>
      <c r="D40" s="78">
        <v>0</v>
      </c>
      <c r="E40" s="78">
        <v>0</v>
      </c>
      <c r="F40" s="79">
        <f t="shared" si="0"/>
        <v>0</v>
      </c>
      <c r="H40" s="80">
        <v>0</v>
      </c>
    </row>
    <row r="41" spans="1:8" ht="13.5">
      <c r="A41" s="61" t="s">
        <v>36</v>
      </c>
      <c r="C41" s="77">
        <v>0</v>
      </c>
      <c r="D41" s="78">
        <v>0</v>
      </c>
      <c r="E41" s="78">
        <v>0</v>
      </c>
      <c r="F41" s="79">
        <f t="shared" si="0"/>
        <v>0</v>
      </c>
      <c r="H41" s="80">
        <v>0</v>
      </c>
    </row>
    <row r="42" spans="1:8" ht="13.5">
      <c r="A42" s="61" t="s">
        <v>37</v>
      </c>
      <c r="C42" s="77">
        <v>0</v>
      </c>
      <c r="D42" s="78">
        <v>0</v>
      </c>
      <c r="E42" s="78">
        <v>0</v>
      </c>
      <c r="F42" s="79">
        <f t="shared" si="0"/>
        <v>0</v>
      </c>
      <c r="H42" s="80">
        <v>0</v>
      </c>
    </row>
    <row r="43" spans="1:8" ht="13.5">
      <c r="A43" s="61" t="s">
        <v>38</v>
      </c>
      <c r="C43" s="77">
        <v>0</v>
      </c>
      <c r="D43" s="78">
        <v>0</v>
      </c>
      <c r="E43" s="78">
        <v>0</v>
      </c>
      <c r="F43" s="79">
        <f t="shared" si="0"/>
        <v>0</v>
      </c>
      <c r="H43" s="80">
        <v>0</v>
      </c>
    </row>
    <row r="44" spans="1:8" ht="13.5">
      <c r="A44" s="61" t="s">
        <v>39</v>
      </c>
      <c r="C44" s="77">
        <v>0</v>
      </c>
      <c r="D44" s="78">
        <v>0</v>
      </c>
      <c r="E44" s="78">
        <v>0</v>
      </c>
      <c r="F44" s="79">
        <f t="shared" si="0"/>
        <v>0</v>
      </c>
      <c r="H44" s="80">
        <v>0</v>
      </c>
    </row>
    <row r="45" spans="1:8" ht="13.5">
      <c r="A45" s="61" t="s">
        <v>40</v>
      </c>
      <c r="C45" s="77">
        <v>0</v>
      </c>
      <c r="D45" s="78">
        <v>0</v>
      </c>
      <c r="E45" s="78">
        <v>0</v>
      </c>
      <c r="F45" s="79">
        <f t="shared" si="0"/>
        <v>0</v>
      </c>
      <c r="H45" s="80">
        <v>0</v>
      </c>
    </row>
    <row r="46" spans="1:8" ht="13.5">
      <c r="A46" s="61" t="s">
        <v>41</v>
      </c>
      <c r="C46" s="77">
        <v>0</v>
      </c>
      <c r="D46" s="78">
        <v>0</v>
      </c>
      <c r="E46" s="78">
        <v>0</v>
      </c>
      <c r="F46" s="79">
        <f t="shared" si="0"/>
        <v>0</v>
      </c>
      <c r="H46" s="80">
        <v>0</v>
      </c>
    </row>
    <row r="47" spans="1:8" ht="13.5">
      <c r="A47" s="61" t="s">
        <v>42</v>
      </c>
      <c r="C47" s="77">
        <v>0</v>
      </c>
      <c r="D47" s="78">
        <v>0</v>
      </c>
      <c r="E47" s="78">
        <v>0</v>
      </c>
      <c r="F47" s="79">
        <f t="shared" si="0"/>
        <v>0</v>
      </c>
      <c r="H47" s="80">
        <v>0</v>
      </c>
    </row>
    <row r="48" spans="1:8" ht="13.5">
      <c r="A48" s="61" t="s">
        <v>43</v>
      </c>
      <c r="C48" s="77">
        <v>0</v>
      </c>
      <c r="D48" s="78">
        <v>0</v>
      </c>
      <c r="E48" s="78">
        <v>0</v>
      </c>
      <c r="F48" s="79">
        <f t="shared" si="0"/>
        <v>0</v>
      </c>
      <c r="H48" s="80">
        <v>0</v>
      </c>
    </row>
    <row r="49" spans="1:8" ht="13.5">
      <c r="A49" s="61" t="s">
        <v>44</v>
      </c>
      <c r="C49" s="77">
        <v>0</v>
      </c>
      <c r="D49" s="78">
        <v>0</v>
      </c>
      <c r="E49" s="78">
        <v>0</v>
      </c>
      <c r="F49" s="79">
        <f t="shared" si="0"/>
        <v>0</v>
      </c>
      <c r="H49" s="80">
        <v>0</v>
      </c>
    </row>
    <row r="50" spans="1:8" ht="13.5">
      <c r="A50" s="61" t="s">
        <v>45</v>
      </c>
      <c r="C50" s="77">
        <v>0</v>
      </c>
      <c r="D50" s="78">
        <v>0</v>
      </c>
      <c r="E50" s="78">
        <v>0</v>
      </c>
      <c r="F50" s="79">
        <f t="shared" si="0"/>
        <v>0</v>
      </c>
      <c r="H50" s="80">
        <v>0</v>
      </c>
    </row>
    <row r="51" spans="1:8" ht="13.5">
      <c r="A51" s="61" t="s">
        <v>46</v>
      </c>
      <c r="C51" s="77">
        <v>0</v>
      </c>
      <c r="D51" s="78">
        <v>0</v>
      </c>
      <c r="E51" s="78">
        <v>0</v>
      </c>
      <c r="F51" s="79">
        <f t="shared" si="0"/>
        <v>0</v>
      </c>
      <c r="H51" s="80">
        <v>0</v>
      </c>
    </row>
    <row r="52" spans="1:8" ht="13.5">
      <c r="A52" s="61" t="s">
        <v>47</v>
      </c>
      <c r="C52" s="77">
        <v>0</v>
      </c>
      <c r="D52" s="78">
        <v>0</v>
      </c>
      <c r="E52" s="78">
        <v>0</v>
      </c>
      <c r="F52" s="79">
        <f t="shared" si="0"/>
        <v>0</v>
      </c>
      <c r="H52" s="80">
        <v>0</v>
      </c>
    </row>
    <row r="53" spans="1:8" ht="13.5">
      <c r="A53" s="61" t="s">
        <v>48</v>
      </c>
      <c r="C53" s="77">
        <v>0</v>
      </c>
      <c r="D53" s="78">
        <v>0</v>
      </c>
      <c r="E53" s="78">
        <v>0</v>
      </c>
      <c r="F53" s="79">
        <f t="shared" si="0"/>
        <v>0</v>
      </c>
      <c r="H53" s="80">
        <v>0</v>
      </c>
    </row>
    <row r="54" spans="1:8" ht="13.5">
      <c r="A54" s="61" t="s">
        <v>49</v>
      </c>
      <c r="C54" s="77">
        <v>0</v>
      </c>
      <c r="D54" s="78">
        <v>0</v>
      </c>
      <c r="E54" s="78">
        <v>0</v>
      </c>
      <c r="F54" s="79">
        <f t="shared" si="0"/>
        <v>0</v>
      </c>
      <c r="H54" s="80">
        <v>0</v>
      </c>
    </row>
    <row r="55" spans="1:8" ht="13.5">
      <c r="A55" s="61" t="s">
        <v>64</v>
      </c>
      <c r="C55" s="77">
        <v>16918</v>
      </c>
      <c r="D55" s="78">
        <v>10995</v>
      </c>
      <c r="E55" s="78">
        <v>5921</v>
      </c>
      <c r="F55" s="79">
        <f t="shared" si="0"/>
        <v>33834</v>
      </c>
      <c r="H55" s="80">
        <v>12282</v>
      </c>
    </row>
    <row r="56" spans="1:8" ht="13.5">
      <c r="A56" s="61" t="s">
        <v>51</v>
      </c>
      <c r="C56" s="77">
        <v>0</v>
      </c>
      <c r="D56" s="78">
        <v>0</v>
      </c>
      <c r="E56" s="78">
        <v>0</v>
      </c>
      <c r="F56" s="79">
        <f t="shared" si="0"/>
        <v>0</v>
      </c>
      <c r="H56" s="80">
        <v>0</v>
      </c>
    </row>
    <row r="57" spans="1:8" ht="13.5">
      <c r="A57" s="61" t="s">
        <v>52</v>
      </c>
      <c r="C57" s="77">
        <v>0</v>
      </c>
      <c r="D57" s="78">
        <v>0</v>
      </c>
      <c r="E57" s="78">
        <v>0</v>
      </c>
      <c r="F57" s="79">
        <f t="shared" si="0"/>
        <v>0</v>
      </c>
      <c r="H57" s="80">
        <v>0</v>
      </c>
    </row>
    <row r="58" spans="1:8" ht="13.5">
      <c r="A58" s="61" t="s">
        <v>53</v>
      </c>
      <c r="C58" s="77">
        <v>0</v>
      </c>
      <c r="D58" s="78">
        <v>0</v>
      </c>
      <c r="E58" s="78">
        <v>0</v>
      </c>
      <c r="F58" s="79">
        <f t="shared" si="0"/>
        <v>0</v>
      </c>
      <c r="H58" s="80">
        <v>0</v>
      </c>
    </row>
    <row r="59" spans="1:8" ht="13.5">
      <c r="A59" s="61" t="s">
        <v>54</v>
      </c>
      <c r="C59" s="77">
        <v>0</v>
      </c>
      <c r="D59" s="78">
        <v>0</v>
      </c>
      <c r="E59" s="78">
        <v>0</v>
      </c>
      <c r="F59" s="79">
        <f t="shared" si="0"/>
        <v>0</v>
      </c>
      <c r="H59" s="80">
        <v>0</v>
      </c>
    </row>
    <row r="60" spans="1:8" ht="13.5">
      <c r="A60" s="61" t="s">
        <v>55</v>
      </c>
      <c r="C60" s="77">
        <v>89175</v>
      </c>
      <c r="D60" s="78">
        <v>57962</v>
      </c>
      <c r="E60" s="78">
        <v>31211</v>
      </c>
      <c r="F60" s="79">
        <f t="shared" si="0"/>
        <v>178348</v>
      </c>
      <c r="H60" s="80">
        <v>59059</v>
      </c>
    </row>
    <row r="61" spans="1:8" ht="13.5">
      <c r="A61" s="61" t="s">
        <v>56</v>
      </c>
      <c r="C61" s="77">
        <v>0</v>
      </c>
      <c r="D61" s="78">
        <v>0</v>
      </c>
      <c r="E61" s="78">
        <v>0</v>
      </c>
      <c r="F61" s="79">
        <f t="shared" si="0"/>
        <v>0</v>
      </c>
      <c r="H61" s="80">
        <v>0</v>
      </c>
    </row>
    <row r="62" spans="1:8" ht="13.5">
      <c r="A62" s="61" t="s">
        <v>57</v>
      </c>
      <c r="C62" s="77">
        <v>0</v>
      </c>
      <c r="D62" s="78">
        <v>0</v>
      </c>
      <c r="E62" s="78">
        <v>0</v>
      </c>
      <c r="F62" s="79">
        <f t="shared" si="0"/>
        <v>0</v>
      </c>
      <c r="H62" s="80">
        <v>0</v>
      </c>
    </row>
    <row r="63" spans="1:8" ht="13.5">
      <c r="A63" s="61" t="s">
        <v>58</v>
      </c>
      <c r="C63" s="77">
        <v>0</v>
      </c>
      <c r="D63" s="78">
        <v>0</v>
      </c>
      <c r="E63" s="78">
        <v>0</v>
      </c>
      <c r="F63" s="79">
        <f t="shared" si="0"/>
        <v>0</v>
      </c>
      <c r="H63" s="80">
        <v>0</v>
      </c>
    </row>
    <row r="64" spans="1:8" ht="13.5">
      <c r="A64" s="61"/>
      <c r="C64" s="77"/>
      <c r="D64" s="78"/>
      <c r="E64" s="78"/>
      <c r="F64" s="79"/>
      <c r="H64" s="61"/>
    </row>
    <row r="65" spans="1:8" ht="14.25" thickBot="1">
      <c r="A65" s="81" t="s">
        <v>59</v>
      </c>
      <c r="C65" s="82">
        <f>SUM(C6:C64)</f>
        <v>122420</v>
      </c>
      <c r="D65" s="83">
        <f>SUM(D6:D64)</f>
        <v>79568</v>
      </c>
      <c r="E65" s="83">
        <f>SUM(E6:E64)</f>
        <v>42845</v>
      </c>
      <c r="F65" s="84">
        <f>SUM(F6:F64)</f>
        <v>244833</v>
      </c>
      <c r="H65" s="85">
        <f>SUM(H6:H63)</f>
        <v>77899</v>
      </c>
    </row>
  </sheetData>
  <sheetProtection/>
  <mergeCells count="2">
    <mergeCell ref="C2:F2"/>
    <mergeCell ref="C3:F3"/>
  </mergeCells>
  <hyperlinks>
    <hyperlink ref="C1" r:id="rId1" display="FY 0809 PC 108.xls"/>
    <hyperlink ref="H1" r:id="rId2" display="SUMMARY FY 07-08 PCSP Expenditures.xlsx"/>
  </hyperlinks>
  <printOptions horizontalCentered="1"/>
  <pageMargins left="0.25" right="0" top="0.5" bottom="0.5" header="0.3" footer="0.25"/>
  <pageSetup fitToHeight="1" fitToWidth="1" horizontalDpi="600" verticalDpi="600" orientation="portrait" scale="92" r:id="rId3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Rodriguez</dc:creator>
  <cp:keywords/>
  <dc:description/>
  <cp:lastModifiedBy>vhines</cp:lastModifiedBy>
  <cp:lastPrinted>2010-05-21T18:45:57Z</cp:lastPrinted>
  <dcterms:created xsi:type="dcterms:W3CDTF">2001-03-26T21:41:16Z</dcterms:created>
  <dcterms:modified xsi:type="dcterms:W3CDTF">2010-08-18T20:30:46Z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