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180" windowWidth="11295" windowHeight="6495" tabRatio="928" activeTab="0"/>
  </bookViews>
  <sheets>
    <sheet name="IHSS GROWTH CALC" sheetId="1" r:id="rId1"/>
    <sheet name="SUMMARY IHSS" sheetId="2" r:id="rId2"/>
    <sheet name="IHSS Wkr Comp &amp; IP Pymnts" sheetId="3" r:id="rId3"/>
    <sheet name="IHSS SCIF &amp; ST LEVEL CONTRACTS" sheetId="4" r:id="rId4"/>
    <sheet name="IHSS PRG CODE 101" sheetId="5" r:id="rId5"/>
    <sheet name="IHSS CONTRACT MODE EXPENDITURES" sheetId="6" r:id="rId6"/>
    <sheet name="IHSS PUB AUTHORICTY ADMIN COST" sheetId="7" r:id="rId7"/>
  </sheets>
  <definedNames>
    <definedName name="_xlnm.Print_Area" localSheetId="5">'IHSS CONTRACT MODE EXPENDITURES'!$A$1:$O$68</definedName>
    <definedName name="_xlnm.Print_Area" localSheetId="6">'IHSS PUB AUTHORICTY ADMIN COST'!$A$1:$S$68</definedName>
    <definedName name="_xlnm.Print_Area" localSheetId="3">'IHSS SCIF &amp; ST LEVEL CONTRACTS'!$A$1:$AH$67</definedName>
    <definedName name="_xlnm.Print_Area" localSheetId="1">'SUMMARY IHSS'!$A$1:$AH$68</definedName>
    <definedName name="_xlnm.Print_Titles" localSheetId="0">'IHSS GROWTH CALC'!$A:$B</definedName>
    <definedName name="_xlnm.Print_Titles" localSheetId="6">'IHSS PUB AUTHORICTY ADMIN COST'!$A:$B</definedName>
    <definedName name="_xlnm.Print_Titles" localSheetId="3">'IHSS SCIF &amp; ST LEVEL CONTRACTS'!$A:$B</definedName>
    <definedName name="_xlnm.Print_Titles" localSheetId="2">'IHSS Wkr Comp &amp; IP Pymnts'!$A:$B</definedName>
    <definedName name="_xlnm.Print_Titles" localSheetId="1">'SUMMARY IHSS'!$A:$B</definedName>
  </definedNames>
  <calcPr fullCalcOnLoad="1"/>
</workbook>
</file>

<file path=xl/sharedStrings.xml><?xml version="1.0" encoding="utf-8"?>
<sst xmlns="http://schemas.openxmlformats.org/spreadsheetml/2006/main" count="637" uniqueCount="154">
  <si>
    <t>COUNTIES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</si>
  <si>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</si>
  <si>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</si>
  <si>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</si>
  <si>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</si>
  <si>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</si>
  <si>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</si>
  <si>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</si>
  <si>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</si>
  <si>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</si>
  <si>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</si>
  <si>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</si>
  <si>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</si>
  <si>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</si>
  <si>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</si>
  <si>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</si>
  <si>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</si>
  <si>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</si>
  <si>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</si>
  <si>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</si>
  <si>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</si>
  <si>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</si>
  <si>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</si>
  <si>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</si>
  <si>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</si>
  <si>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</si>
  <si>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</si>
  <si>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</si>
  <si>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</si>
  <si>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</si>
  <si>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</si>
  <si>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</si>
  <si>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</si>
  <si>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</si>
  <si>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</si>
  <si>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</si>
  <si>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</si>
  <si>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</si>
  <si>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</si>
  <si>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</si>
  <si>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</si>
  <si>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</si>
  <si>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</si>
  <si>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</si>
  <si>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</si>
  <si>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</si>
  <si>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</si>
  <si>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</si>
  <si>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</si>
  <si>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</si>
  <si>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</si>
  <si>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</si>
  <si>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</si>
  <si>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</si>
  <si>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</si>
  <si>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</si>
  <si>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</si>
  <si>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</si>
  <si>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</si>
  <si>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TOTAL</t>
  </si>
  <si>
    <t>SGF</t>
  </si>
  <si>
    <t>FEDERAL</t>
  </si>
  <si>
    <t>STATE</t>
  </si>
  <si>
    <t>COUNTY</t>
  </si>
  <si>
    <t>STANISLAUS</t>
  </si>
  <si>
    <t>CONTRACT EXPENDITURES</t>
  </si>
  <si>
    <t>SCIF &amp; STATE LEVEL</t>
  </si>
  <si>
    <t>GF</t>
  </si>
  <si>
    <t>EXPEND</t>
  </si>
  <si>
    <t>DIFF</t>
  </si>
  <si>
    <t>YR to</t>
  </si>
  <si>
    <t>YR</t>
  </si>
  <si>
    <t>EXPENDITURES - PRG CODE 101</t>
  </si>
  <si>
    <t>IHSS-WELFARE STAFF SVCS PROVIDER</t>
  </si>
  <si>
    <t xml:space="preserve">TOTAL </t>
  </si>
  <si>
    <t>WORKER'S COMP &amp; IP PAYMENTS</t>
  </si>
  <si>
    <t>ADMIN COST</t>
  </si>
  <si>
    <t>IHSS PUBLIC AUTHORITY</t>
  </si>
  <si>
    <t>IHSS TOTAL EXPENDITURES</t>
  </si>
  <si>
    <t>IHSS TOTAL PUBLIC AUTHORITY EXPENDITURES</t>
  </si>
  <si>
    <t>IHSS SCIF &amp; ST LEVEL CONTRACT</t>
  </si>
  <si>
    <t>FY 07-08</t>
  </si>
  <si>
    <t>NonFed Growth</t>
  </si>
  <si>
    <t>Count %age</t>
  </si>
  <si>
    <t>Growth /</t>
  </si>
  <si>
    <t>St &amp; County Share</t>
  </si>
  <si>
    <t>changed</t>
  </si>
  <si>
    <t>Reduction</t>
  </si>
  <si>
    <t>Growth / Reduction</t>
  </si>
  <si>
    <t>Post Realignment</t>
  </si>
  <si>
    <t>Due to Realignmnt</t>
  </si>
  <si>
    <t>Due to Realignment</t>
  </si>
  <si>
    <t>differences</t>
  </si>
  <si>
    <t>State Share</t>
  </si>
  <si>
    <t>IHSS</t>
  </si>
  <si>
    <t>Expenditures</t>
  </si>
  <si>
    <t>Calculation</t>
  </si>
  <si>
    <t>(St Growth / 65%)</t>
  </si>
  <si>
    <t>Post-realignment Share:  65/35  NonFederal</t>
  </si>
  <si>
    <t>Pre-realignment Share:    Fixed dollar figure.  Treat as zero.</t>
  </si>
  <si>
    <t>For Prop calc</t>
  </si>
  <si>
    <t>Estimated</t>
  </si>
  <si>
    <t>County Expend</t>
  </si>
  <si>
    <t>Calc = sum of all components</t>
  </si>
  <si>
    <t>Col F * Col G</t>
  </si>
  <si>
    <t>Data Provided by Karyn Ross (Adult Programs)</t>
  </si>
  <si>
    <t>CONTRACT MODE</t>
  </si>
  <si>
    <t>DIFFERENCES</t>
  </si>
  <si>
    <t>&lt;-- No Longer Contract Mode</t>
  </si>
  <si>
    <t>CONTRACT MODE EXPEND</t>
  </si>
  <si>
    <t>RESIDUAL ADJ TO CONTRACT MODE</t>
  </si>
  <si>
    <t>Data Provided by Accounting</t>
  </si>
  <si>
    <t>EXPEND - GF</t>
  </si>
  <si>
    <t>IHSS CONTRACT MODE EXPEND</t>
  </si>
  <si>
    <t>Residual Adjustment included</t>
  </si>
  <si>
    <t>ADMIN COST w/ Residual Adjustment</t>
  </si>
  <si>
    <t>FY 08-09</t>
  </si>
  <si>
    <t>FY 08/09 IHSS PUBLIC AUTHORITY ADMIN COST</t>
  </si>
  <si>
    <t>FY 08-09 REVISED</t>
  </si>
  <si>
    <t>FY 08-09 IHSS PUBLIC AUTHORITY</t>
  </si>
  <si>
    <t>FY 08-09 IHSS RESIDUAL - WAIVER ADJ</t>
  </si>
  <si>
    <t>FY 08/09 IHSS</t>
  </si>
  <si>
    <t>FY 08/09 IHSS CONTRACT MODE EXPENDITURES</t>
  </si>
  <si>
    <t>FY 08-09 IIHSS-WELFARE STAFF SVCS PROVIDER</t>
  </si>
  <si>
    <t>FY 07/08</t>
  </si>
  <si>
    <t>FY 08/09 IHSS SCIF &amp; STATE LEVEL CONTRACTS</t>
  </si>
  <si>
    <t>FY 08-09 TOTAL EXPENDITURES</t>
  </si>
  <si>
    <t>FY 08-09 IHSS SCIF CONTRACT EXPEND</t>
  </si>
  <si>
    <t xml:space="preserve">FY 08-09 IHSS ST LEVEL CONTRACT </t>
  </si>
  <si>
    <t>FY 08-09 IHSS SCIF &amp; ST LEVEL CONTRACT</t>
  </si>
  <si>
    <t>FY 08-09 IHSS SCIF RESIDUAL ADJUSTMENT</t>
  </si>
  <si>
    <t>FY 08-09 IHSS ST LEVEL RESIDUAL ADJ</t>
  </si>
  <si>
    <t>FY 08/09 IHSS WORKER'S COMP &amp; IP PAYMENTS</t>
  </si>
  <si>
    <t>FY 08-09 WORKER'S COMP &amp; IP PAYMENTS</t>
  </si>
  <si>
    <t>FY 08-09 ADJUSTMENT FOR IHSS WAIVER</t>
  </si>
  <si>
    <t>FY 08-09 IHSS TAXES</t>
  </si>
  <si>
    <t>FY 08-09 IHSS INDIVIDUAL PROVIDER PYMNTS</t>
  </si>
  <si>
    <t>FY 2008-09 IHSS (NON-PCSP) EXPENDITURES</t>
  </si>
  <si>
    <t>FY 09-10 IHSS GROWTH CALCULATION</t>
  </si>
  <si>
    <t>FY 09-10</t>
  </si>
  <si>
    <t>column Q</t>
  </si>
  <si>
    <t>FY 0809 Public Authority.xls</t>
  </si>
  <si>
    <t>SUMMARY FY 07-08 IHSS Expenditures.xlsx</t>
  </si>
  <si>
    <t>Public Auth Tab GF Exp.</t>
  </si>
  <si>
    <t>Contract Exp 0809.xlsx</t>
  </si>
  <si>
    <t>SUMMARY FY 07-08 IHSS Expenditures</t>
  </si>
  <si>
    <t>FY 0809 PC 101.xls</t>
  </si>
  <si>
    <t>FY 07-08 PC 101.xls</t>
  </si>
  <si>
    <t>FY 0809 Residual To Waiver SCIF, State, Co Contractor.xlsx</t>
  </si>
  <si>
    <t>FY 0809 SCIF Contract Exp.xlsx</t>
  </si>
  <si>
    <t>FY 0809 State Level Contract Exp.xlsx</t>
  </si>
  <si>
    <t>FY 0809 IHSS PCSP Co Share Realign.xlsx</t>
  </si>
  <si>
    <t>FY 0809 IHSS PCSP Qtrly Tax Realign.xlsx</t>
  </si>
  <si>
    <t>FY 0809 Residual and PCSP To Waiver Payroll.xlsx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</si>
</sst>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Courier"/>
      <family val="3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Franklin Gothic Book"/>
      <family val="2"/>
    </font>
    <font>
      <b/>
      <sz val="10"/>
      <name val="Franklin Gothic Book"/>
      <family val="2"/>
    </font>
    <font>
      <b/>
      <sz val="10"/>
      <color indexed="8"/>
      <name val="Franklin Gothic Book"/>
      <family val="2"/>
    </font>
    <font>
      <sz val="10"/>
      <name val="Franklin Gothic Book"/>
      <family val="2"/>
    </font>
    <font>
      <b/>
      <sz val="12"/>
      <name val="Franklin Gothic Book"/>
      <family val="2"/>
    </font>
    <font>
      <u val="single"/>
      <sz val="10"/>
      <color indexed="12"/>
      <name val="Franklin Gothic Book"/>
      <family val="2"/>
    </font>
    <font>
      <sz val="10"/>
      <color indexed="10"/>
      <name val="Franklin Gothic Book"/>
      <family val="2"/>
    </font>
    <font>
      <b/>
      <sz val="10"/>
      <color indexed="16"/>
      <name val="Franklin Gothic Book"/>
      <family val="2"/>
    </font>
    <font>
      <b/>
      <sz val="10"/>
      <color indexed="12"/>
      <name val="Franklin Gothic Boo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thin">
        <color indexed="8"/>
      </right>
      <top/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39" fontId="3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21" fillId="0" borderId="0" xfId="0" applyFont="1" applyAlignment="1">
      <alignment/>
    </xf>
    <xf numFmtId="39" fontId="22" fillId="0" borderId="0" xfId="0" applyNumberFormat="1" applyFont="1" applyFill="1" applyBorder="1" applyAlignment="1" applyProtection="1">
      <alignment horizontal="left"/>
      <protection locked="0"/>
    </xf>
    <xf numFmtId="39" fontId="22" fillId="0" borderId="0" xfId="0" applyNumberFormat="1" applyFont="1" applyBorder="1" applyAlignment="1" quotePrefix="1">
      <alignment horizontal="left" indent="1"/>
    </xf>
    <xf numFmtId="0" fontId="23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37" fontId="22" fillId="0" borderId="10" xfId="0" applyNumberFormat="1" applyFont="1" applyBorder="1" applyAlignment="1" applyProtection="1">
      <alignment horizontal="center"/>
      <protection/>
    </xf>
    <xf numFmtId="0" fontId="23" fillId="0" borderId="0" xfId="0" applyFont="1" applyAlignment="1">
      <alignment horizontal="center"/>
    </xf>
    <xf numFmtId="6" fontId="23" fillId="0" borderId="10" xfId="0" applyNumberFormat="1" applyFont="1" applyBorder="1" applyAlignment="1">
      <alignment horizontal="center"/>
    </xf>
    <xf numFmtId="40" fontId="22" fillId="0" borderId="0" xfId="0" applyNumberFormat="1" applyFont="1" applyBorder="1" applyAlignment="1">
      <alignment/>
    </xf>
    <xf numFmtId="0" fontId="23" fillId="0" borderId="11" xfId="0" applyFont="1" applyBorder="1" applyAlignment="1">
      <alignment horizontal="center"/>
    </xf>
    <xf numFmtId="37" fontId="22" fillId="0" borderId="11" xfId="0" applyNumberFormat="1" applyFont="1" applyBorder="1" applyAlignment="1" applyProtection="1">
      <alignment horizontal="center"/>
      <protection/>
    </xf>
    <xf numFmtId="6" fontId="23" fillId="0" borderId="11" xfId="0" applyNumberFormat="1" applyFont="1" applyBorder="1" applyAlignment="1">
      <alignment horizontal="center"/>
    </xf>
    <xf numFmtId="39" fontId="22" fillId="0" borderId="0" xfId="0" applyNumberFormat="1" applyFont="1" applyFill="1" applyBorder="1" applyAlignment="1" applyProtection="1">
      <alignment/>
      <protection locked="0"/>
    </xf>
    <xf numFmtId="39" fontId="22" fillId="0" borderId="0" xfId="0" applyNumberFormat="1" applyFont="1" applyFill="1" applyBorder="1" applyAlignment="1">
      <alignment horizontal="center"/>
    </xf>
    <xf numFmtId="0" fontId="23" fillId="0" borderId="12" xfId="0" applyFont="1" applyBorder="1" applyAlignment="1">
      <alignment horizontal="center"/>
    </xf>
    <xf numFmtId="37" fontId="22" fillId="0" borderId="12" xfId="0" applyNumberFormat="1" applyFont="1" applyBorder="1" applyAlignment="1" applyProtection="1">
      <alignment horizontal="center"/>
      <protection/>
    </xf>
    <xf numFmtId="9" fontId="23" fillId="0" borderId="12" xfId="0" applyNumberFormat="1" applyFont="1" applyBorder="1" applyAlignment="1">
      <alignment horizontal="center"/>
    </xf>
    <xf numFmtId="6" fontId="23" fillId="0" borderId="12" xfId="0" applyNumberFormat="1" applyFont="1" applyBorder="1" applyAlignment="1">
      <alignment horizontal="center"/>
    </xf>
    <xf numFmtId="39" fontId="24" fillId="0" borderId="0" xfId="0" applyNumberFormat="1" applyFont="1" applyFill="1" applyBorder="1" applyAlignment="1">
      <alignment/>
    </xf>
    <xf numFmtId="0" fontId="21" fillId="0" borderId="0" xfId="0" applyFont="1" applyAlignment="1">
      <alignment horizontal="center"/>
    </xf>
    <xf numFmtId="0" fontId="24" fillId="0" borderId="0" xfId="56" applyNumberFormat="1" applyFont="1" applyBorder="1" applyAlignment="1" applyProtection="1">
      <alignment horizontal="left"/>
      <protection locked="0"/>
    </xf>
    <xf numFmtId="6" fontId="21" fillId="0" borderId="13" xfId="0" applyNumberFormat="1" applyFont="1" applyBorder="1" applyAlignment="1">
      <alignment/>
    </xf>
    <xf numFmtId="6" fontId="21" fillId="0" borderId="14" xfId="0" applyNumberFormat="1" applyFont="1" applyBorder="1" applyAlignment="1">
      <alignment/>
    </xf>
    <xf numFmtId="6" fontId="21" fillId="0" borderId="14" xfId="0" applyNumberFormat="1" applyFont="1" applyBorder="1" applyAlignment="1" applyProtection="1">
      <alignment/>
      <protection locked="0"/>
    </xf>
    <xf numFmtId="164" fontId="21" fillId="0" borderId="15" xfId="0" applyNumberFormat="1" applyFont="1" applyBorder="1" applyAlignment="1">
      <alignment horizontal="center"/>
    </xf>
    <xf numFmtId="164" fontId="21" fillId="0" borderId="0" xfId="0" applyNumberFormat="1" applyFont="1" applyAlignment="1">
      <alignment horizontal="center"/>
    </xf>
    <xf numFmtId="6" fontId="21" fillId="0" borderId="15" xfId="0" applyNumberFormat="1" applyFont="1" applyBorder="1" applyAlignment="1">
      <alignment/>
    </xf>
    <xf numFmtId="6" fontId="21" fillId="0" borderId="10" xfId="0" applyNumberFormat="1" applyFont="1" applyBorder="1" applyAlignment="1">
      <alignment/>
    </xf>
    <xf numFmtId="6" fontId="21" fillId="0" borderId="16" xfId="0" applyNumberFormat="1" applyFont="1" applyBorder="1" applyAlignment="1">
      <alignment/>
    </xf>
    <xf numFmtId="6" fontId="21" fillId="0" borderId="0" xfId="0" applyNumberFormat="1" applyFont="1" applyBorder="1" applyAlignment="1">
      <alignment/>
    </xf>
    <xf numFmtId="6" fontId="21" fillId="0" borderId="0" xfId="0" applyNumberFormat="1" applyFont="1" applyBorder="1" applyAlignment="1" applyProtection="1">
      <alignment/>
      <protection locked="0"/>
    </xf>
    <xf numFmtId="164" fontId="21" fillId="0" borderId="17" xfId="0" applyNumberFormat="1" applyFont="1" applyBorder="1" applyAlignment="1">
      <alignment horizontal="center"/>
    </xf>
    <xf numFmtId="6" fontId="21" fillId="0" borderId="17" xfId="0" applyNumberFormat="1" applyFont="1" applyBorder="1" applyAlignment="1">
      <alignment/>
    </xf>
    <xf numFmtId="6" fontId="21" fillId="0" borderId="11" xfId="0" applyNumberFormat="1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7" xfId="0" applyFont="1" applyBorder="1" applyAlignment="1">
      <alignment/>
    </xf>
    <xf numFmtId="6" fontId="23" fillId="0" borderId="18" xfId="0" applyNumberFormat="1" applyFont="1" applyBorder="1" applyAlignment="1">
      <alignment/>
    </xf>
    <xf numFmtId="6" fontId="23" fillId="0" borderId="19" xfId="0" applyNumberFormat="1" applyFont="1" applyBorder="1" applyAlignment="1">
      <alignment/>
    </xf>
    <xf numFmtId="0" fontId="21" fillId="0" borderId="20" xfId="0" applyFont="1" applyBorder="1" applyAlignment="1">
      <alignment/>
    </xf>
    <xf numFmtId="6" fontId="23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Border="1" applyAlignment="1">
      <alignment/>
    </xf>
    <xf numFmtId="6" fontId="24" fillId="0" borderId="0" xfId="0" applyNumberFormat="1" applyFont="1" applyAlignment="1">
      <alignment/>
    </xf>
    <xf numFmtId="0" fontId="24" fillId="21" borderId="0" xfId="0" applyFont="1" applyFill="1" applyAlignment="1">
      <alignment/>
    </xf>
    <xf numFmtId="6" fontId="26" fillId="0" borderId="0" xfId="52" applyNumberFormat="1" applyFont="1" applyAlignment="1" applyProtection="1">
      <alignment vertical="top" wrapText="1"/>
      <protection/>
    </xf>
    <xf numFmtId="6" fontId="26" fillId="11" borderId="0" xfId="52" applyNumberFormat="1" applyFont="1" applyFill="1" applyAlignment="1" applyProtection="1">
      <alignment vertical="top" wrapText="1"/>
      <protection/>
    </xf>
    <xf numFmtId="0" fontId="24" fillId="0" borderId="0" xfId="0" applyFont="1" applyBorder="1" applyAlignment="1">
      <alignment/>
    </xf>
    <xf numFmtId="6" fontId="24" fillId="0" borderId="0" xfId="0" applyNumberFormat="1" applyFont="1" applyAlignment="1">
      <alignment vertical="top"/>
    </xf>
    <xf numFmtId="0" fontId="26" fillId="0" borderId="0" xfId="52" applyFont="1" applyAlignment="1" applyProtection="1">
      <alignment/>
      <protection/>
    </xf>
    <xf numFmtId="6" fontId="26" fillId="0" borderId="19" xfId="52" applyNumberFormat="1" applyFont="1" applyBorder="1" applyAlignment="1" applyProtection="1">
      <alignment vertical="top"/>
      <protection/>
    </xf>
    <xf numFmtId="6" fontId="26" fillId="11" borderId="19" xfId="52" applyNumberFormat="1" applyFont="1" applyFill="1" applyBorder="1" applyAlignment="1" applyProtection="1">
      <alignment vertical="top"/>
      <protection/>
    </xf>
    <xf numFmtId="6" fontId="26" fillId="0" borderId="19" xfId="52" applyNumberFormat="1" applyFont="1" applyBorder="1" applyAlignment="1" applyProtection="1">
      <alignment vertical="top" wrapText="1"/>
      <protection/>
    </xf>
    <xf numFmtId="6" fontId="24" fillId="11" borderId="19" xfId="0" applyNumberFormat="1" applyFont="1" applyFill="1" applyBorder="1" applyAlignment="1">
      <alignment vertical="top" wrapText="1"/>
    </xf>
    <xf numFmtId="6" fontId="22" fillId="0" borderId="13" xfId="0" applyNumberFormat="1" applyFont="1" applyBorder="1" applyAlignment="1">
      <alignment horizontal="center"/>
    </xf>
    <xf numFmtId="6" fontId="22" fillId="0" borderId="14" xfId="0" applyNumberFormat="1" applyFont="1" applyBorder="1" applyAlignment="1">
      <alignment horizontal="center"/>
    </xf>
    <xf numFmtId="6" fontId="22" fillId="0" borderId="15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6" fontId="22" fillId="11" borderId="13" xfId="0" applyNumberFormat="1" applyFont="1" applyFill="1" applyBorder="1" applyAlignment="1">
      <alignment horizontal="center"/>
    </xf>
    <xf numFmtId="6" fontId="22" fillId="11" borderId="14" xfId="0" applyNumberFormat="1" applyFont="1" applyFill="1" applyBorder="1" applyAlignment="1">
      <alignment horizontal="center"/>
    </xf>
    <xf numFmtId="6" fontId="22" fillId="11" borderId="15" xfId="0" applyNumberFormat="1" applyFont="1" applyFill="1" applyBorder="1" applyAlignment="1">
      <alignment horizontal="center"/>
    </xf>
    <xf numFmtId="6" fontId="22" fillId="0" borderId="16" xfId="0" applyNumberFormat="1" applyFont="1" applyBorder="1" applyAlignment="1">
      <alignment horizontal="center"/>
    </xf>
    <xf numFmtId="6" fontId="22" fillId="0" borderId="0" xfId="0" applyNumberFormat="1" applyFont="1" applyBorder="1" applyAlignment="1">
      <alignment horizontal="center"/>
    </xf>
    <xf numFmtId="6" fontId="22" fillId="0" borderId="17" xfId="0" applyNumberFormat="1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4" fillId="0" borderId="11" xfId="0" applyFont="1" applyBorder="1" applyAlignment="1">
      <alignment/>
    </xf>
    <xf numFmtId="6" fontId="22" fillId="11" borderId="16" xfId="0" applyNumberFormat="1" applyFont="1" applyFill="1" applyBorder="1" applyAlignment="1">
      <alignment horizontal="center"/>
    </xf>
    <xf numFmtId="6" fontId="22" fillId="11" borderId="0" xfId="0" applyNumberFormat="1" applyFont="1" applyFill="1" applyBorder="1" applyAlignment="1">
      <alignment horizontal="center"/>
    </xf>
    <xf numFmtId="6" fontId="22" fillId="11" borderId="17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6" fontId="22" fillId="0" borderId="18" xfId="0" applyNumberFormat="1" applyFont="1" applyBorder="1" applyAlignment="1">
      <alignment horizontal="center"/>
    </xf>
    <xf numFmtId="6" fontId="22" fillId="0" borderId="19" xfId="0" applyNumberFormat="1" applyFont="1" applyBorder="1" applyAlignment="1">
      <alignment horizontal="center"/>
    </xf>
    <xf numFmtId="6" fontId="22" fillId="0" borderId="20" xfId="0" applyNumberFormat="1" applyFont="1" applyBorder="1" applyAlignment="1">
      <alignment horizontal="center"/>
    </xf>
    <xf numFmtId="6" fontId="22" fillId="0" borderId="12" xfId="0" applyNumberFormat="1" applyFont="1" applyFill="1" applyBorder="1" applyAlignment="1">
      <alignment horizontal="center"/>
    </xf>
    <xf numFmtId="6" fontId="22" fillId="11" borderId="18" xfId="0" applyNumberFormat="1" applyFont="1" applyFill="1" applyBorder="1" applyAlignment="1">
      <alignment horizontal="center"/>
    </xf>
    <xf numFmtId="6" fontId="22" fillId="11" borderId="19" xfId="0" applyNumberFormat="1" applyFont="1" applyFill="1" applyBorder="1" applyAlignment="1">
      <alignment horizontal="center"/>
    </xf>
    <xf numFmtId="6" fontId="22" fillId="11" borderId="20" xfId="0" applyNumberFormat="1" applyFont="1" applyFill="1" applyBorder="1" applyAlignment="1">
      <alignment horizontal="center"/>
    </xf>
    <xf numFmtId="6" fontId="24" fillId="0" borderId="13" xfId="0" applyNumberFormat="1" applyFont="1" applyBorder="1" applyAlignment="1">
      <alignment/>
    </xf>
    <xf numFmtId="6" fontId="24" fillId="0" borderId="14" xfId="0" applyNumberFormat="1" applyFont="1" applyBorder="1" applyAlignment="1">
      <alignment/>
    </xf>
    <xf numFmtId="6" fontId="24" fillId="0" borderId="15" xfId="0" applyNumberFormat="1" applyFont="1" applyBorder="1" applyAlignment="1">
      <alignment/>
    </xf>
    <xf numFmtId="6" fontId="24" fillId="0" borderId="13" xfId="42" applyNumberFormat="1" applyFont="1" applyBorder="1" applyAlignment="1">
      <alignment/>
    </xf>
    <xf numFmtId="6" fontId="24" fillId="11" borderId="13" xfId="0" applyNumberFormat="1" applyFont="1" applyFill="1" applyBorder="1" applyAlignment="1">
      <alignment/>
    </xf>
    <xf numFmtId="165" fontId="27" fillId="11" borderId="14" xfId="0" applyNumberFormat="1" applyFont="1" applyFill="1" applyBorder="1" applyAlignment="1">
      <alignment/>
    </xf>
    <xf numFmtId="6" fontId="24" fillId="11" borderId="15" xfId="0" applyNumberFormat="1" applyFont="1" applyFill="1" applyBorder="1" applyAlignment="1">
      <alignment/>
    </xf>
    <xf numFmtId="165" fontId="24" fillId="0" borderId="0" xfId="42" applyNumberFormat="1" applyFont="1" applyAlignment="1">
      <alignment/>
    </xf>
    <xf numFmtId="6" fontId="24" fillId="0" borderId="16" xfId="0" applyNumberFormat="1" applyFont="1" applyBorder="1" applyAlignment="1">
      <alignment/>
    </xf>
    <xf numFmtId="6" fontId="24" fillId="0" borderId="0" xfId="0" applyNumberFormat="1" applyFont="1" applyBorder="1" applyAlignment="1">
      <alignment/>
    </xf>
    <xf numFmtId="6" fontId="24" fillId="0" borderId="17" xfId="0" applyNumberFormat="1" applyFont="1" applyBorder="1" applyAlignment="1">
      <alignment/>
    </xf>
    <xf numFmtId="6" fontId="24" fillId="0" borderId="16" xfId="42" applyNumberFormat="1" applyFont="1" applyBorder="1" applyAlignment="1">
      <alignment/>
    </xf>
    <xf numFmtId="6" fontId="24" fillId="11" borderId="16" xfId="0" applyNumberFormat="1" applyFont="1" applyFill="1" applyBorder="1" applyAlignment="1">
      <alignment/>
    </xf>
    <xf numFmtId="6" fontId="24" fillId="11" borderId="0" xfId="0" applyNumberFormat="1" applyFont="1" applyFill="1" applyBorder="1" applyAlignment="1">
      <alignment/>
    </xf>
    <xf numFmtId="6" fontId="24" fillId="11" borderId="17" xfId="0" applyNumberFormat="1" applyFont="1" applyFill="1" applyBorder="1" applyAlignment="1">
      <alignment/>
    </xf>
    <xf numFmtId="6" fontId="24" fillId="0" borderId="0" xfId="0" applyNumberFormat="1" applyFont="1" applyFill="1" applyBorder="1" applyAlignment="1">
      <alignment/>
    </xf>
    <xf numFmtId="0" fontId="24" fillId="0" borderId="16" xfId="0" applyFont="1" applyBorder="1" applyAlignment="1">
      <alignment/>
    </xf>
    <xf numFmtId="0" fontId="24" fillId="0" borderId="17" xfId="0" applyFont="1" applyBorder="1" applyAlignment="1">
      <alignment/>
    </xf>
    <xf numFmtId="0" fontId="22" fillId="0" borderId="0" xfId="0" applyFont="1" applyBorder="1" applyAlignment="1">
      <alignment/>
    </xf>
    <xf numFmtId="6" fontId="22" fillId="0" borderId="18" xfId="0" applyNumberFormat="1" applyFont="1" applyBorder="1" applyAlignment="1">
      <alignment/>
    </xf>
    <xf numFmtId="6" fontId="22" fillId="0" borderId="19" xfId="0" applyNumberFormat="1" applyFont="1" applyBorder="1" applyAlignment="1">
      <alignment/>
    </xf>
    <xf numFmtId="6" fontId="22" fillId="0" borderId="20" xfId="0" applyNumberFormat="1" applyFont="1" applyBorder="1" applyAlignment="1">
      <alignment/>
    </xf>
    <xf numFmtId="6" fontId="22" fillId="11" borderId="18" xfId="0" applyNumberFormat="1" applyFont="1" applyFill="1" applyBorder="1" applyAlignment="1">
      <alignment/>
    </xf>
    <xf numFmtId="6" fontId="22" fillId="11" borderId="19" xfId="0" applyNumberFormat="1" applyFont="1" applyFill="1" applyBorder="1" applyAlignment="1">
      <alignment/>
    </xf>
    <xf numFmtId="6" fontId="22" fillId="11" borderId="20" xfId="0" applyNumberFormat="1" applyFont="1" applyFill="1" applyBorder="1" applyAlignment="1">
      <alignment/>
    </xf>
    <xf numFmtId="6" fontId="24" fillId="11" borderId="0" xfId="0" applyNumberFormat="1" applyFont="1" applyFill="1" applyAlignment="1">
      <alignment/>
    </xf>
    <xf numFmtId="6" fontId="24" fillId="0" borderId="0" xfId="0" applyNumberFormat="1" applyFont="1" applyFill="1" applyAlignment="1">
      <alignment/>
    </xf>
    <xf numFmtId="6" fontId="22" fillId="0" borderId="0" xfId="0" applyNumberFormat="1" applyFont="1" applyFill="1" applyAlignment="1">
      <alignment horizontal="center"/>
    </xf>
    <xf numFmtId="6" fontId="22" fillId="0" borderId="0" xfId="0" applyNumberFormat="1" applyFont="1" applyAlignment="1">
      <alignment horizontal="center"/>
    </xf>
    <xf numFmtId="6" fontId="22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6" fontId="22" fillId="0" borderId="0" xfId="0" applyNumberFormat="1" applyFont="1" applyFill="1" applyAlignment="1">
      <alignment horizontal="center"/>
    </xf>
    <xf numFmtId="6" fontId="22" fillId="0" borderId="0" xfId="0" applyNumberFormat="1" applyFont="1" applyAlignment="1">
      <alignment horizontal="center"/>
    </xf>
    <xf numFmtId="6" fontId="26" fillId="0" borderId="0" xfId="52" applyNumberFormat="1" applyFont="1" applyFill="1" applyAlignment="1" applyProtection="1">
      <alignment/>
      <protection/>
    </xf>
    <xf numFmtId="6" fontId="26" fillId="0" borderId="0" xfId="52" applyNumberFormat="1" applyFont="1" applyAlignment="1" applyProtection="1">
      <alignment/>
      <protection/>
    </xf>
    <xf numFmtId="10" fontId="24" fillId="0" borderId="0" xfId="0" applyNumberFormat="1" applyFont="1" applyAlignment="1">
      <alignment/>
    </xf>
    <xf numFmtId="6" fontId="27" fillId="0" borderId="0" xfId="0" applyNumberFormat="1" applyFont="1" applyAlignment="1">
      <alignment/>
    </xf>
    <xf numFmtId="6" fontId="22" fillId="0" borderId="0" xfId="0" applyNumberFormat="1" applyFont="1" applyFill="1" applyAlignment="1">
      <alignment/>
    </xf>
    <xf numFmtId="6" fontId="22" fillId="0" borderId="0" xfId="0" applyNumberFormat="1" applyFont="1" applyAlignment="1">
      <alignment/>
    </xf>
    <xf numFmtId="6" fontId="22" fillId="0" borderId="0" xfId="0" applyNumberFormat="1" applyFont="1" applyBorder="1" applyAlignment="1">
      <alignment/>
    </xf>
    <xf numFmtId="6" fontId="24" fillId="0" borderId="19" xfId="0" applyNumberFormat="1" applyFont="1" applyBorder="1" applyAlignment="1">
      <alignment vertical="top"/>
    </xf>
    <xf numFmtId="6" fontId="24" fillId="0" borderId="0" xfId="0" applyNumberFormat="1" applyFont="1" applyBorder="1" applyAlignment="1">
      <alignment vertical="top"/>
    </xf>
    <xf numFmtId="6" fontId="22" fillId="0" borderId="17" xfId="0" applyNumberFormat="1" applyFont="1" applyBorder="1" applyAlignment="1">
      <alignment horizontal="center"/>
    </xf>
    <xf numFmtId="6" fontId="22" fillId="0" borderId="10" xfId="0" applyNumberFormat="1" applyFont="1" applyBorder="1" applyAlignment="1">
      <alignment horizontal="center"/>
    </xf>
    <xf numFmtId="6" fontId="22" fillId="0" borderId="11" xfId="0" applyNumberFormat="1" applyFont="1" applyFill="1" applyBorder="1" applyAlignment="1">
      <alignment horizontal="center"/>
    </xf>
    <xf numFmtId="9" fontId="22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6" fontId="24" fillId="0" borderId="0" xfId="0" applyNumberFormat="1" applyFont="1" applyAlignment="1">
      <alignment vertical="top" wrapText="1"/>
    </xf>
    <xf numFmtId="6" fontId="26" fillId="0" borderId="0" xfId="52" applyNumberFormat="1" applyFont="1" applyAlignment="1" applyProtection="1">
      <alignment vertical="top"/>
      <protection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6" fontId="24" fillId="0" borderId="19" xfId="0" applyNumberFormat="1" applyFont="1" applyBorder="1" applyAlignment="1">
      <alignment vertical="top" wrapText="1"/>
    </xf>
    <xf numFmtId="6" fontId="22" fillId="0" borderId="11" xfId="0" applyNumberFormat="1" applyFont="1" applyBorder="1" applyAlignment="1">
      <alignment horizontal="center"/>
    </xf>
    <xf numFmtId="6" fontId="22" fillId="0" borderId="12" xfId="0" applyNumberFormat="1" applyFont="1" applyBorder="1" applyAlignment="1">
      <alignment horizontal="center"/>
    </xf>
    <xf numFmtId="165" fontId="27" fillId="0" borderId="14" xfId="0" applyNumberFormat="1" applyFont="1" applyBorder="1" applyAlignment="1">
      <alignment/>
    </xf>
    <xf numFmtId="6" fontId="23" fillId="0" borderId="0" xfId="0" applyNumberFormat="1" applyFont="1" applyFill="1" applyBorder="1" applyAlignment="1">
      <alignment horizontal="center"/>
    </xf>
    <xf numFmtId="6" fontId="23" fillId="0" borderId="0" xfId="0" applyNumberFormat="1" applyFont="1" applyFill="1" applyBorder="1" applyAlignment="1">
      <alignment horizontal="left"/>
    </xf>
    <xf numFmtId="6" fontId="24" fillId="0" borderId="0" xfId="0" applyNumberFormat="1" applyFont="1" applyAlignment="1">
      <alignment wrapText="1"/>
    </xf>
    <xf numFmtId="6" fontId="24" fillId="0" borderId="0" xfId="0" applyNumberFormat="1" applyFont="1" applyAlignment="1">
      <alignment horizontal="center"/>
    </xf>
    <xf numFmtId="6" fontId="22" fillId="0" borderId="13" xfId="0" applyNumberFormat="1" applyFont="1" applyBorder="1" applyAlignment="1">
      <alignment horizontal="center" vertical="top" wrapText="1"/>
    </xf>
    <xf numFmtId="6" fontId="22" fillId="0" borderId="14" xfId="0" applyNumberFormat="1" applyFont="1" applyBorder="1" applyAlignment="1">
      <alignment horizontal="center" vertical="top" wrapText="1"/>
    </xf>
    <xf numFmtId="6" fontId="22" fillId="0" borderId="15" xfId="0" applyNumberFormat="1" applyFont="1" applyBorder="1" applyAlignment="1">
      <alignment horizontal="center" vertical="top" wrapText="1"/>
    </xf>
    <xf numFmtId="6" fontId="24" fillId="0" borderId="19" xfId="0" applyNumberFormat="1" applyFont="1" applyBorder="1" applyAlignment="1">
      <alignment wrapText="1"/>
    </xf>
    <xf numFmtId="6" fontId="24" fillId="0" borderId="0" xfId="0" applyNumberFormat="1" applyFont="1" applyBorder="1" applyAlignment="1">
      <alignment vertical="top" wrapText="1"/>
    </xf>
    <xf numFmtId="6" fontId="22" fillId="0" borderId="16" xfId="0" applyNumberFormat="1" applyFont="1" applyBorder="1" applyAlignment="1">
      <alignment horizontal="center" vertical="top"/>
    </xf>
    <xf numFmtId="6" fontId="22" fillId="0" borderId="0" xfId="0" applyNumberFormat="1" applyFont="1" applyBorder="1" applyAlignment="1">
      <alignment horizontal="center" vertical="top"/>
    </xf>
    <xf numFmtId="6" fontId="22" fillId="0" borderId="17" xfId="0" applyNumberFormat="1" applyFont="1" applyBorder="1" applyAlignment="1">
      <alignment horizontal="center" vertical="top"/>
    </xf>
    <xf numFmtId="6" fontId="22" fillId="0" borderId="13" xfId="0" applyNumberFormat="1" applyFont="1" applyBorder="1" applyAlignment="1">
      <alignment horizontal="center" vertical="top"/>
    </xf>
    <xf numFmtId="6" fontId="22" fillId="0" borderId="14" xfId="0" applyNumberFormat="1" applyFont="1" applyBorder="1" applyAlignment="1">
      <alignment horizontal="center" vertical="top"/>
    </xf>
    <xf numFmtId="6" fontId="22" fillId="0" borderId="15" xfId="0" applyNumberFormat="1" applyFont="1" applyBorder="1" applyAlignment="1">
      <alignment horizontal="center" vertical="top"/>
    </xf>
    <xf numFmtId="6" fontId="22" fillId="0" borderId="0" xfId="0" applyNumberFormat="1" applyFont="1" applyBorder="1" applyAlignment="1">
      <alignment horizontal="center" vertical="top"/>
    </xf>
    <xf numFmtId="6" fontId="22" fillId="0" borderId="19" xfId="0" applyNumberFormat="1" applyFont="1" applyFill="1" applyBorder="1" applyAlignment="1">
      <alignment horizontal="center"/>
    </xf>
    <xf numFmtId="6" fontId="22" fillId="0" borderId="20" xfId="0" applyNumberFormat="1" applyFont="1" applyFill="1" applyBorder="1" applyAlignment="1">
      <alignment horizontal="center"/>
    </xf>
    <xf numFmtId="0" fontId="22" fillId="0" borderId="12" xfId="0" applyFont="1" applyBorder="1" applyAlignment="1">
      <alignment horizontal="center"/>
    </xf>
    <xf numFmtId="6" fontId="22" fillId="0" borderId="0" xfId="0" applyNumberFormat="1" applyFont="1" applyFill="1" applyBorder="1" applyAlignment="1">
      <alignment horizontal="center"/>
    </xf>
    <xf numFmtId="6" fontId="28" fillId="0" borderId="0" xfId="0" applyNumberFormat="1" applyFont="1" applyFill="1" applyBorder="1" applyAlignment="1">
      <alignment horizontal="center" wrapText="1"/>
    </xf>
    <xf numFmtId="9" fontId="28" fillId="0" borderId="0" xfId="0" applyNumberFormat="1" applyFont="1" applyFill="1" applyBorder="1" applyAlignment="1">
      <alignment horizontal="center" wrapText="1"/>
    </xf>
    <xf numFmtId="6" fontId="21" fillId="0" borderId="15" xfId="0" applyNumberFormat="1" applyFont="1" applyFill="1" applyBorder="1" applyAlignment="1">
      <alignment/>
    </xf>
    <xf numFmtId="6" fontId="21" fillId="0" borderId="14" xfId="0" applyNumberFormat="1" applyFont="1" applyFill="1" applyBorder="1" applyAlignment="1">
      <alignment/>
    </xf>
    <xf numFmtId="6" fontId="21" fillId="0" borderId="0" xfId="0" applyNumberFormat="1" applyFont="1" applyFill="1" applyBorder="1" applyAlignment="1">
      <alignment/>
    </xf>
    <xf numFmtId="6" fontId="24" fillId="0" borderId="10" xfId="0" applyNumberFormat="1" applyFont="1" applyBorder="1" applyAlignment="1">
      <alignment/>
    </xf>
    <xf numFmtId="6" fontId="21" fillId="0" borderId="17" xfId="0" applyNumberFormat="1" applyFont="1" applyFill="1" applyBorder="1" applyAlignment="1">
      <alignment/>
    </xf>
    <xf numFmtId="6" fontId="24" fillId="0" borderId="11" xfId="0" applyNumberFormat="1" applyFont="1" applyBorder="1" applyAlignment="1">
      <alignment/>
    </xf>
    <xf numFmtId="6" fontId="23" fillId="0" borderId="18" xfId="42" applyNumberFormat="1" applyFont="1" applyFill="1" applyBorder="1" applyAlignment="1">
      <alignment/>
    </xf>
    <xf numFmtId="6" fontId="23" fillId="0" borderId="19" xfId="42" applyNumberFormat="1" applyFont="1" applyFill="1" applyBorder="1" applyAlignment="1">
      <alignment/>
    </xf>
    <xf numFmtId="6" fontId="23" fillId="0" borderId="20" xfId="42" applyNumberFormat="1" applyFont="1" applyFill="1" applyBorder="1" applyAlignment="1">
      <alignment/>
    </xf>
    <xf numFmtId="6" fontId="23" fillId="0" borderId="0" xfId="42" applyNumberFormat="1" applyFont="1" applyFill="1" applyBorder="1" applyAlignment="1">
      <alignment/>
    </xf>
    <xf numFmtId="6" fontId="22" fillId="0" borderId="12" xfId="0" applyNumberFormat="1" applyFont="1" applyBorder="1" applyAlignment="1">
      <alignment/>
    </xf>
    <xf numFmtId="6" fontId="21" fillId="0" borderId="0" xfId="0" applyNumberFormat="1" applyFont="1" applyFill="1" applyBorder="1" applyAlignment="1">
      <alignment/>
    </xf>
    <xf numFmtId="0" fontId="25" fillId="0" borderId="0" xfId="0" applyFont="1" applyAlignment="1">
      <alignment/>
    </xf>
    <xf numFmtId="37" fontId="24" fillId="0" borderId="0" xfId="0" applyNumberFormat="1" applyFont="1" applyAlignment="1" applyProtection="1">
      <alignment/>
      <protection/>
    </xf>
    <xf numFmtId="0" fontId="24" fillId="0" borderId="0" xfId="0" applyFont="1" applyFill="1" applyAlignment="1">
      <alignment/>
    </xf>
    <xf numFmtId="37" fontId="24" fillId="0" borderId="0" xfId="0" applyNumberFormat="1" applyFont="1" applyBorder="1" applyAlignment="1" applyProtection="1">
      <alignment/>
      <protection/>
    </xf>
    <xf numFmtId="37" fontId="24" fillId="0" borderId="0" xfId="0" applyNumberFormat="1" applyFont="1" applyAlignment="1" applyProtection="1">
      <alignment horizontal="center"/>
      <protection/>
    </xf>
    <xf numFmtId="37" fontId="24" fillId="0" borderId="0" xfId="0" applyNumberFormat="1" applyFont="1" applyBorder="1" applyAlignment="1" applyProtection="1">
      <alignment horizontal="center"/>
      <protection/>
    </xf>
    <xf numFmtId="6" fontId="24" fillId="0" borderId="21" xfId="0" applyNumberFormat="1" applyFont="1" applyBorder="1" applyAlignment="1">
      <alignment vertical="top" wrapText="1"/>
    </xf>
    <xf numFmtId="0" fontId="22" fillId="0" borderId="10" xfId="0" applyFont="1" applyBorder="1" applyAlignment="1">
      <alignment/>
    </xf>
    <xf numFmtId="37" fontId="22" fillId="0" borderId="22" xfId="0" applyNumberFormat="1" applyFont="1" applyBorder="1" applyAlignment="1" applyProtection="1">
      <alignment horizontal="center"/>
      <protection/>
    </xf>
    <xf numFmtId="37" fontId="22" fillId="0" borderId="23" xfId="0" applyNumberFormat="1" applyFont="1" applyBorder="1" applyAlignment="1" applyProtection="1">
      <alignment horizontal="center"/>
      <protection/>
    </xf>
    <xf numFmtId="37" fontId="22" fillId="0" borderId="24" xfId="0" applyNumberFormat="1" applyFont="1" applyBorder="1" applyAlignment="1" applyProtection="1">
      <alignment horizontal="center"/>
      <protection/>
    </xf>
    <xf numFmtId="0" fontId="22" fillId="0" borderId="0" xfId="0" applyFont="1" applyFill="1" applyAlignment="1">
      <alignment/>
    </xf>
    <xf numFmtId="37" fontId="22" fillId="0" borderId="0" xfId="0" applyNumberFormat="1" applyFont="1" applyBorder="1" applyAlignment="1" applyProtection="1">
      <alignment horizontal="center"/>
      <protection/>
    </xf>
    <xf numFmtId="37" fontId="22" fillId="0" borderId="25" xfId="0" applyNumberFormat="1" applyFont="1" applyBorder="1" applyAlignment="1" applyProtection="1">
      <alignment horizontal="center"/>
      <protection/>
    </xf>
    <xf numFmtId="0" fontId="22" fillId="0" borderId="11" xfId="0" applyFont="1" applyBorder="1" applyAlignment="1">
      <alignment/>
    </xf>
    <xf numFmtId="37" fontId="22" fillId="0" borderId="26" xfId="0" applyNumberFormat="1" applyFont="1" applyBorder="1" applyAlignment="1" applyProtection="1">
      <alignment horizontal="center"/>
      <protection/>
    </xf>
    <xf numFmtId="37" fontId="22" fillId="0" borderId="0" xfId="0" applyNumberFormat="1" applyFont="1" applyBorder="1" applyAlignment="1" applyProtection="1">
      <alignment horizontal="center"/>
      <protection/>
    </xf>
    <xf numFmtId="37" fontId="22" fillId="0" borderId="27" xfId="0" applyNumberFormat="1" applyFont="1" applyBorder="1" applyAlignment="1" applyProtection="1">
      <alignment horizontal="center"/>
      <protection/>
    </xf>
    <xf numFmtId="37" fontId="22" fillId="0" borderId="28" xfId="0" applyNumberFormat="1" applyFont="1" applyBorder="1" applyAlignment="1" applyProtection="1">
      <alignment horizontal="center"/>
      <protection/>
    </xf>
    <xf numFmtId="37" fontId="22" fillId="0" borderId="21" xfId="0" applyNumberFormat="1" applyFont="1" applyBorder="1" applyAlignment="1" applyProtection="1">
      <alignment horizontal="center"/>
      <protection/>
    </xf>
    <xf numFmtId="37" fontId="22" fillId="0" borderId="29" xfId="0" applyNumberFormat="1" applyFont="1" applyBorder="1" applyAlignment="1" applyProtection="1">
      <alignment horizontal="center"/>
      <protection/>
    </xf>
    <xf numFmtId="0" fontId="22" fillId="0" borderId="0" xfId="0" applyFont="1" applyAlignment="1" quotePrefix="1">
      <alignment horizontal="center"/>
    </xf>
    <xf numFmtId="37" fontId="29" fillId="0" borderId="0" xfId="0" applyNumberFormat="1" applyFont="1" applyAlignment="1" applyProtection="1">
      <alignment horizontal="center"/>
      <protection/>
    </xf>
    <xf numFmtId="37" fontId="29" fillId="0" borderId="0" xfId="0" applyNumberFormat="1" applyFont="1" applyBorder="1" applyAlignment="1" applyProtection="1">
      <alignment horizontal="center"/>
      <protection/>
    </xf>
    <xf numFmtId="6" fontId="24" fillId="0" borderId="15" xfId="42" applyNumberFormat="1" applyFont="1" applyBorder="1" applyAlignment="1">
      <alignment/>
    </xf>
    <xf numFmtId="6" fontId="24" fillId="0" borderId="14" xfId="42" applyNumberFormat="1" applyFont="1" applyBorder="1" applyAlignment="1">
      <alignment/>
    </xf>
    <xf numFmtId="6" fontId="24" fillId="0" borderId="0" xfId="42" applyNumberFormat="1" applyFont="1" applyBorder="1" applyAlignment="1">
      <alignment/>
    </xf>
    <xf numFmtId="6" fontId="24" fillId="0" borderId="17" xfId="42" applyNumberFormat="1" applyFont="1" applyBorder="1" applyAlignment="1">
      <alignment/>
    </xf>
    <xf numFmtId="0" fontId="22" fillId="0" borderId="12" xfId="0" applyFont="1" applyBorder="1" applyAlignment="1">
      <alignment/>
    </xf>
    <xf numFmtId="6" fontId="22" fillId="0" borderId="18" xfId="44" applyNumberFormat="1" applyFont="1" applyBorder="1" applyAlignment="1">
      <alignment/>
    </xf>
    <xf numFmtId="6" fontId="22" fillId="0" borderId="19" xfId="44" applyNumberFormat="1" applyFont="1" applyBorder="1" applyAlignment="1">
      <alignment/>
    </xf>
    <xf numFmtId="6" fontId="22" fillId="0" borderId="20" xfId="44" applyNumberFormat="1" applyFont="1" applyBorder="1" applyAlignment="1">
      <alignment/>
    </xf>
    <xf numFmtId="6" fontId="22" fillId="0" borderId="0" xfId="44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fcexp98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ile://C:\Documents%20and%20Settings\ecubanski\Local%20Settings\Temporary%20Internet%20Files\FY%2008-09%20(based%20on%20FY%2006-07%20to%2007-08%20data)\IHSS%20&amp;%20PCSP%20Expenditures\SUMMARY%20FY%2007-08%20IHSS%20Expenditures.xlsx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file://C:\Documents%20and%20Settings\ecubanski\Local%20Settings\Temporary%20Internet%20Files\Content.Outlook\I3VWZKM5\FY%200809%20IHSS%20PCSP%20Co%20Share%20Realign.xlsx" TargetMode="External" /><Relationship Id="rId2" Type="http://schemas.openxmlformats.org/officeDocument/2006/relationships/hyperlink" Target="file://C:\Documents%20and%20Settings\ecubanski\Local%20Settings\Temporary%20Internet%20Files\Content.Outlook\I3VWZKM5\FY%200809%20IHSS%20PCSP%20Qtrly%20Tax%20Realign.xlsx" TargetMode="External" /><Relationship Id="rId3" Type="http://schemas.openxmlformats.org/officeDocument/2006/relationships/hyperlink" Target="file://C:\Documents%20and%20Settings\ecubanski\Local%20Settings\Temporary%20Internet%20Files\Content.Outlook\I3VWZKM5\FY%200809%20Residual%20and%20PCSP%20To%20Waiver%20Payroll.xlsx" TargetMode="Externa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file://C:\Documents%20and%20Settings\ecubanski\Local%20Settings\Temporary%20Internet%20Files\Content.Outlook\I3VWZKM5\FY%200809%20Residual%20To%20Waiver%20SCIF,%20State,%20Co%20Contractor.xlsx" TargetMode="External" /><Relationship Id="rId2" Type="http://schemas.openxmlformats.org/officeDocument/2006/relationships/hyperlink" Target="file://C:\Documents%20and%20Settings\ecubanski\Local%20Settings\Temporary%20Internet%20Files\Content.Outlook\I3VWZKM5\FY%200809%20Residual%20To%20Waiver%20SCIF,%20State,%20Co%20Contractor.xlsx" TargetMode="External" /><Relationship Id="rId3" Type="http://schemas.openxmlformats.org/officeDocument/2006/relationships/hyperlink" Target="file://C:\Documents%20and%20Settings\ecubanski\Local%20Settings\Temporary%20Internet%20Files\Content.Outlook\I3VWZKM5\FY%200809%20SCIF%20Contract%20Exp.xlsx" TargetMode="External" /><Relationship Id="rId4" Type="http://schemas.openxmlformats.org/officeDocument/2006/relationships/hyperlink" Target="file://C:\Documents%20and%20Settings\ecubanski\Local%20Settings\Temporary%20Internet%20Files\Content.Outlook\I3VWZKM5\FY%200809%20State%20Level%20Contract%20Exp.xlsx" TargetMode="External" /><Relationship Id="rId5" Type="http://schemas.openxmlformats.org/officeDocument/2006/relationships/hyperlink" Target="file://C:\Documents%20and%20Settings\ecubanski\Local%20Settings\Temporary%20Internet%20Files\FY%2008-09%20(based%20on%20FY%2006-07%20to%2007-08%20data)\IHSS%20&amp;%20PCSP%20Expenditures\SUMMARY%20FY%2007-08%20IHSS%20Expenditures.xlsx" TargetMode="External" /><Relationship Id="rId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file://C:\Documents%20and%20Settings\ecubanski\Local%20Settings\Temporary%20Internet%20Files\Content.Outlook\I3VWZKM5\FY%200809%20PC%20101.xls" TargetMode="External" /><Relationship Id="rId2" Type="http://schemas.openxmlformats.org/officeDocument/2006/relationships/hyperlink" Target="file://C:\Documents%20and%20Settings\ecubanski\Local%20Settings\Temporary%20Internet%20Files\FY%2008-09%20(based%20on%20FY%2006-07%20to%2007-08%20data)\IHSS%20&amp;%20PCSP%20Expenditures\FY%2007-08%20PC%20101.xls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file://C:\Documents%20and%20Settings\ecubanski\Local%20Settings\Temporary%20Internet%20Files\Content.Outlook\I3VWZKM5\Contract%20Exp%200809.xlsx" TargetMode="External" /><Relationship Id="rId2" Type="http://schemas.openxmlformats.org/officeDocument/2006/relationships/hyperlink" Target="file://C:\Documents%20and%20Settings\ecubanski\Local%20Settings\Temporary%20Internet%20Files\Content.Outlook\I3VWZKM5\Contract%20Exp%200809.xlsx" TargetMode="External" /><Relationship Id="rId3" Type="http://schemas.openxmlformats.org/officeDocument/2006/relationships/hyperlink" Target="file://C:\Documents%20and%20Settings\ecubanski\Local%20Settings\Temporary%20Internet%20Files\FY%2008-09%20(based%20on%20FY%2006-07%20to%2007-08%20data)\IHSS%20&amp;%20PCSP%20Expenditures\SUMMARY%20FY%2007-08%20IHSS%20Expenditures.xlsx" TargetMode="Externa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file://C:\Documents%20and%20Settings\ecubanski\Local%20Settings\Temporary%20Internet%20Files\Content.Outlook\I3VWZKM5\FY%200809%20Public%20Authority.xls" TargetMode="External" /><Relationship Id="rId2" Type="http://schemas.openxmlformats.org/officeDocument/2006/relationships/hyperlink" Target="file://C:\Documents%20and%20Settings\ecubanski\Local%20Settings\Temporary%20Internet%20Files\FY%2008-09%20(based%20on%20FY%2006-07%20to%2007-08%20data)\IHSS%20&amp;%20PCSP%20Expenditures\SUMMARY%20FY%2007-08%20IHSS%20Expenditures.xlsx" TargetMode="External" /><Relationship Id="rId3" Type="http://schemas.openxmlformats.org/officeDocument/2006/relationships/hyperlink" Target="file://C:\Documents%20and%20Settings\ecubanski\Local%20Settings\Temporary%20Internet%20Files\Content.Outlook\I3VWZKM5\FY%200809%20Residual%20To%20Waiver%20SCIF,%20State,%20Co%20Contractor.xlsx" TargetMode="Externa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70"/>
  <sheetViews>
    <sheetView tabSelected="1" zoomScalePageLayoutView="0" workbookViewId="0" topLeftCell="A1">
      <pane xSplit="2" ySplit="7" topLeftCell="C8" activePane="bottomRight" state="frozen"/>
      <selection pane="topLeft" activeCell="M20" sqref="M20"/>
      <selection pane="topRight" activeCell="M20" sqref="M20"/>
      <selection pane="bottomLeft" activeCell="M20" sqref="M20"/>
      <selection pane="bottomRight" activeCell="E20" sqref="E20"/>
    </sheetView>
  </sheetViews>
  <sheetFormatPr defaultColWidth="9.140625" defaultRowHeight="12.75"/>
  <cols>
    <col min="1" max="1" width="16.8515625" style="19" bestFit="1" customWidth="1"/>
    <col min="2" max="2" width="2.8515625" style="1" customWidth="1"/>
    <col min="3" max="3" width="14.28125" style="1" customWidth="1"/>
    <col min="4" max="4" width="16.57421875" style="1" bestFit="1" customWidth="1"/>
    <col min="5" max="6" width="16.28125" style="1" bestFit="1" customWidth="1"/>
    <col min="7" max="7" width="16.00390625" style="1" bestFit="1" customWidth="1"/>
    <col min="8" max="8" width="2.8515625" style="1" customWidth="1"/>
    <col min="9" max="9" width="16.7109375" style="1" bestFit="1" customWidth="1"/>
    <col min="10" max="10" width="17.00390625" style="1" bestFit="1" customWidth="1"/>
    <col min="11" max="11" width="16.140625" style="1" bestFit="1" customWidth="1"/>
    <col min="12" max="16384" width="9.140625" style="1" customWidth="1"/>
  </cols>
  <sheetData>
    <row r="1" spans="1:4" ht="13.5">
      <c r="A1" s="1"/>
      <c r="C1" s="2" t="s">
        <v>138</v>
      </c>
      <c r="D1" s="2"/>
    </row>
    <row r="2" ht="14.25" thickBot="1">
      <c r="A2" s="2"/>
    </row>
    <row r="3" spans="1:11" ht="13.5">
      <c r="A3" s="3"/>
      <c r="C3" s="4" t="s">
        <v>116</v>
      </c>
      <c r="D3" s="4" t="s">
        <v>81</v>
      </c>
      <c r="E3" s="5"/>
      <c r="F3" s="6" t="s">
        <v>82</v>
      </c>
      <c r="G3" s="4" t="s">
        <v>83</v>
      </c>
      <c r="H3" s="7"/>
      <c r="I3" s="8" t="s">
        <v>139</v>
      </c>
      <c r="J3" s="8" t="str">
        <f>C3</f>
        <v>FY 08-09</v>
      </c>
      <c r="K3" s="8"/>
    </row>
    <row r="4" spans="1:11" ht="13.5">
      <c r="A4" s="9"/>
      <c r="C4" s="10" t="s">
        <v>94</v>
      </c>
      <c r="D4" s="10" t="s">
        <v>94</v>
      </c>
      <c r="E4" s="10" t="s">
        <v>84</v>
      </c>
      <c r="F4" s="11" t="s">
        <v>85</v>
      </c>
      <c r="G4" s="10" t="s">
        <v>86</v>
      </c>
      <c r="H4" s="7"/>
      <c r="I4" s="10" t="s">
        <v>94</v>
      </c>
      <c r="J4" s="10" t="s">
        <v>94</v>
      </c>
      <c r="K4" s="12"/>
    </row>
    <row r="5" spans="1:11" ht="13.5">
      <c r="A5" s="13"/>
      <c r="C5" s="10" t="s">
        <v>95</v>
      </c>
      <c r="D5" s="10" t="s">
        <v>95</v>
      </c>
      <c r="E5" s="10" t="s">
        <v>87</v>
      </c>
      <c r="F5" s="11" t="s">
        <v>89</v>
      </c>
      <c r="G5" s="10" t="s">
        <v>90</v>
      </c>
      <c r="H5" s="7"/>
      <c r="I5" s="12" t="s">
        <v>88</v>
      </c>
      <c r="J5" s="12" t="s">
        <v>88</v>
      </c>
      <c r="K5" s="12"/>
    </row>
    <row r="6" spans="1:11" ht="14.25" thickBot="1">
      <c r="A6" s="14" t="s">
        <v>0</v>
      </c>
      <c r="C6" s="15" t="s">
        <v>93</v>
      </c>
      <c r="D6" s="15" t="s">
        <v>93</v>
      </c>
      <c r="E6" s="15" t="s">
        <v>93</v>
      </c>
      <c r="F6" s="16" t="s">
        <v>97</v>
      </c>
      <c r="G6" s="17">
        <v>0.35</v>
      </c>
      <c r="H6" s="7"/>
      <c r="I6" s="18" t="s">
        <v>91</v>
      </c>
      <c r="J6" s="18" t="s">
        <v>91</v>
      </c>
      <c r="K6" s="18" t="s">
        <v>92</v>
      </c>
    </row>
    <row r="7" ht="14.25" thickBot="1">
      <c r="I7" s="20" t="s">
        <v>104</v>
      </c>
    </row>
    <row r="8" spans="1:11" ht="13.5">
      <c r="A8" s="21" t="s">
        <v>1</v>
      </c>
      <c r="C8" s="22">
        <f>'SUMMARY IHSS'!D8</f>
        <v>1513865.4</v>
      </c>
      <c r="D8" s="23">
        <f>'SUMMARY IHSS'!H8</f>
        <v>2050960</v>
      </c>
      <c r="E8" s="23">
        <f>C8-D8</f>
        <v>-537094.6000000001</v>
      </c>
      <c r="F8" s="24">
        <f>ROUND(E8/0.65,0)</f>
        <v>-826299</v>
      </c>
      <c r="G8" s="25">
        <v>0.35</v>
      </c>
      <c r="H8" s="26"/>
      <c r="I8" s="22">
        <f>ROUND(F8*G8,0)</f>
        <v>-289205</v>
      </c>
      <c r="J8" s="27">
        <v>-852801</v>
      </c>
      <c r="K8" s="28">
        <f>I8-J8</f>
        <v>563596</v>
      </c>
    </row>
    <row r="9" spans="1:11" ht="13.5">
      <c r="A9" s="21" t="s">
        <v>2</v>
      </c>
      <c r="C9" s="29">
        <f>'SUMMARY IHSS'!D9</f>
        <v>12164</v>
      </c>
      <c r="D9" s="30">
        <f>'SUMMARY IHSS'!H9</f>
        <v>2141</v>
      </c>
      <c r="E9" s="30">
        <f aca="true" t="shared" si="0" ref="E9:E65">C9-D9</f>
        <v>10023</v>
      </c>
      <c r="F9" s="31">
        <f aca="true" t="shared" si="1" ref="F9:F65">ROUND(E9/0.65,0)</f>
        <v>15420</v>
      </c>
      <c r="G9" s="32">
        <v>0.35</v>
      </c>
      <c r="H9" s="26"/>
      <c r="I9" s="29">
        <f aca="true" t="shared" si="2" ref="I9:I65">ROUND(F9*G9,0)</f>
        <v>5397</v>
      </c>
      <c r="J9" s="33">
        <v>-275</v>
      </c>
      <c r="K9" s="34">
        <f aca="true" t="shared" si="3" ref="K9:K65">I9-J9</f>
        <v>5672</v>
      </c>
    </row>
    <row r="10" spans="1:11" ht="13.5">
      <c r="A10" s="21" t="s">
        <v>3</v>
      </c>
      <c r="C10" s="29">
        <f>'SUMMARY IHSS'!D10</f>
        <v>-7039.240000000002</v>
      </c>
      <c r="D10" s="30">
        <f>'SUMMARY IHSS'!H10</f>
        <v>-12954</v>
      </c>
      <c r="E10" s="30">
        <f t="shared" si="0"/>
        <v>5914.759999999998</v>
      </c>
      <c r="F10" s="31">
        <f t="shared" si="1"/>
        <v>9100</v>
      </c>
      <c r="G10" s="32">
        <v>0.35</v>
      </c>
      <c r="H10" s="26"/>
      <c r="I10" s="29">
        <f t="shared" si="2"/>
        <v>3185</v>
      </c>
      <c r="J10" s="33">
        <v>-10605</v>
      </c>
      <c r="K10" s="34">
        <f t="shared" si="3"/>
        <v>13790</v>
      </c>
    </row>
    <row r="11" spans="1:11" ht="13.5">
      <c r="A11" s="21" t="s">
        <v>4</v>
      </c>
      <c r="C11" s="29">
        <f>'SUMMARY IHSS'!D11</f>
        <v>166369.24000000002</v>
      </c>
      <c r="D11" s="30">
        <f>'SUMMARY IHSS'!H11</f>
        <v>211331</v>
      </c>
      <c r="E11" s="30">
        <f t="shared" si="0"/>
        <v>-44961.75999999998</v>
      </c>
      <c r="F11" s="31">
        <f t="shared" si="1"/>
        <v>-69172</v>
      </c>
      <c r="G11" s="32">
        <v>0.35</v>
      </c>
      <c r="H11" s="26"/>
      <c r="I11" s="29">
        <f t="shared" si="2"/>
        <v>-24210</v>
      </c>
      <c r="J11" s="33">
        <v>-21990</v>
      </c>
      <c r="K11" s="34">
        <f t="shared" si="3"/>
        <v>-2220</v>
      </c>
    </row>
    <row r="12" spans="1:11" ht="13.5">
      <c r="A12" s="21" t="s">
        <v>5</v>
      </c>
      <c r="C12" s="29">
        <f>'SUMMARY IHSS'!D12</f>
        <v>-7199.600000000002</v>
      </c>
      <c r="D12" s="30">
        <f>'SUMMARY IHSS'!H12</f>
        <v>10544</v>
      </c>
      <c r="E12" s="30">
        <f t="shared" si="0"/>
        <v>-17743.600000000002</v>
      </c>
      <c r="F12" s="31">
        <f t="shared" si="1"/>
        <v>-27298</v>
      </c>
      <c r="G12" s="32">
        <v>0.35</v>
      </c>
      <c r="H12" s="26"/>
      <c r="I12" s="29">
        <f t="shared" si="2"/>
        <v>-9554</v>
      </c>
      <c r="J12" s="33">
        <v>-12514</v>
      </c>
      <c r="K12" s="34">
        <f t="shared" si="3"/>
        <v>2960</v>
      </c>
    </row>
    <row r="13" spans="1:11" ht="13.5">
      <c r="A13" s="21" t="s">
        <v>6</v>
      </c>
      <c r="C13" s="29">
        <f>'SUMMARY IHSS'!D13</f>
        <v>5934.5999999999985</v>
      </c>
      <c r="D13" s="30">
        <f>'SUMMARY IHSS'!H13</f>
        <v>13940</v>
      </c>
      <c r="E13" s="30">
        <f t="shared" si="0"/>
        <v>-8005.4000000000015</v>
      </c>
      <c r="F13" s="31">
        <f t="shared" si="1"/>
        <v>-12316</v>
      </c>
      <c r="G13" s="32">
        <v>0.35</v>
      </c>
      <c r="H13" s="26"/>
      <c r="I13" s="29">
        <f t="shared" si="2"/>
        <v>-4311</v>
      </c>
      <c r="J13" s="33">
        <v>-10951</v>
      </c>
      <c r="K13" s="34">
        <f t="shared" si="3"/>
        <v>6640</v>
      </c>
    </row>
    <row r="14" spans="1:11" ht="13.5">
      <c r="A14" s="21" t="s">
        <v>7</v>
      </c>
      <c r="C14" s="29">
        <f>'SUMMARY IHSS'!D14</f>
        <v>-197025.88</v>
      </c>
      <c r="D14" s="30">
        <f>'SUMMARY IHSS'!H14</f>
        <v>20959</v>
      </c>
      <c r="E14" s="30">
        <f t="shared" si="0"/>
        <v>-217984.88</v>
      </c>
      <c r="F14" s="31">
        <f t="shared" si="1"/>
        <v>-335361</v>
      </c>
      <c r="G14" s="32">
        <v>0.35</v>
      </c>
      <c r="H14" s="26"/>
      <c r="I14" s="29">
        <f t="shared" si="2"/>
        <v>-117376</v>
      </c>
      <c r="J14" s="33">
        <v>-362059</v>
      </c>
      <c r="K14" s="34">
        <f t="shared" si="3"/>
        <v>244683</v>
      </c>
    </row>
    <row r="15" spans="1:11" ht="13.5">
      <c r="A15" s="21" t="s">
        <v>8</v>
      </c>
      <c r="C15" s="29">
        <f>'SUMMARY IHSS'!D15</f>
        <v>-2832.519999999997</v>
      </c>
      <c r="D15" s="30">
        <f>'SUMMARY IHSS'!H15</f>
        <v>-28094</v>
      </c>
      <c r="E15" s="30">
        <f t="shared" si="0"/>
        <v>25261.480000000003</v>
      </c>
      <c r="F15" s="31">
        <f t="shared" si="1"/>
        <v>38864</v>
      </c>
      <c r="G15" s="32">
        <v>0.35</v>
      </c>
      <c r="H15" s="26"/>
      <c r="I15" s="29">
        <f t="shared" si="2"/>
        <v>13602</v>
      </c>
      <c r="J15" s="33">
        <v>-28314</v>
      </c>
      <c r="K15" s="34">
        <f t="shared" si="3"/>
        <v>41916</v>
      </c>
    </row>
    <row r="16" spans="1:11" ht="13.5">
      <c r="A16" s="21" t="s">
        <v>9</v>
      </c>
      <c r="C16" s="29">
        <f>'SUMMARY IHSS'!D16</f>
        <v>822.5399999999936</v>
      </c>
      <c r="D16" s="30">
        <f>'SUMMARY IHSS'!H16</f>
        <v>60124</v>
      </c>
      <c r="E16" s="30">
        <f t="shared" si="0"/>
        <v>-59301.46000000001</v>
      </c>
      <c r="F16" s="31">
        <f t="shared" si="1"/>
        <v>-91233</v>
      </c>
      <c r="G16" s="32">
        <v>0.35</v>
      </c>
      <c r="H16" s="26"/>
      <c r="I16" s="29">
        <f t="shared" si="2"/>
        <v>-31932</v>
      </c>
      <c r="J16" s="33">
        <v>-27910</v>
      </c>
      <c r="K16" s="34">
        <f t="shared" si="3"/>
        <v>-4022</v>
      </c>
    </row>
    <row r="17" spans="1:11" ht="13.5">
      <c r="A17" s="21" t="s">
        <v>10</v>
      </c>
      <c r="C17" s="29">
        <f>'SUMMARY IHSS'!D17</f>
        <v>187243.5</v>
      </c>
      <c r="D17" s="30">
        <f>'SUMMARY IHSS'!H17</f>
        <v>344586</v>
      </c>
      <c r="E17" s="30">
        <f t="shared" si="0"/>
        <v>-157342.5</v>
      </c>
      <c r="F17" s="31">
        <f t="shared" si="1"/>
        <v>-242065</v>
      </c>
      <c r="G17" s="32">
        <v>0.35</v>
      </c>
      <c r="H17" s="26"/>
      <c r="I17" s="29">
        <f t="shared" si="2"/>
        <v>-84723</v>
      </c>
      <c r="J17" s="33">
        <v>-491919</v>
      </c>
      <c r="K17" s="34">
        <f t="shared" si="3"/>
        <v>407196</v>
      </c>
    </row>
    <row r="18" spans="1:11" ht="13.5">
      <c r="A18" s="21" t="s">
        <v>11</v>
      </c>
      <c r="C18" s="29">
        <f>'SUMMARY IHSS'!D18</f>
        <v>36350.2</v>
      </c>
      <c r="D18" s="30">
        <f>'SUMMARY IHSS'!H18</f>
        <v>5789</v>
      </c>
      <c r="E18" s="30">
        <f t="shared" si="0"/>
        <v>30561.199999999997</v>
      </c>
      <c r="F18" s="31">
        <f t="shared" si="1"/>
        <v>47017</v>
      </c>
      <c r="G18" s="32">
        <v>0.35</v>
      </c>
      <c r="H18" s="26"/>
      <c r="I18" s="29">
        <f t="shared" si="2"/>
        <v>16456</v>
      </c>
      <c r="J18" s="33">
        <v>-7067</v>
      </c>
      <c r="K18" s="34">
        <f t="shared" si="3"/>
        <v>23523</v>
      </c>
    </row>
    <row r="19" spans="1:11" ht="13.5">
      <c r="A19" s="21" t="s">
        <v>12</v>
      </c>
      <c r="C19" s="29">
        <f>'SUMMARY IHSS'!D19</f>
        <v>26146.320000000007</v>
      </c>
      <c r="D19" s="30">
        <f>'SUMMARY IHSS'!H19</f>
        <v>887</v>
      </c>
      <c r="E19" s="30">
        <f t="shared" si="0"/>
        <v>25259.320000000007</v>
      </c>
      <c r="F19" s="31">
        <f t="shared" si="1"/>
        <v>38860</v>
      </c>
      <c r="G19" s="32">
        <v>0.35</v>
      </c>
      <c r="H19" s="26"/>
      <c r="I19" s="29">
        <f t="shared" si="2"/>
        <v>13601</v>
      </c>
      <c r="J19" s="33">
        <v>-23771</v>
      </c>
      <c r="K19" s="34">
        <f t="shared" si="3"/>
        <v>37372</v>
      </c>
    </row>
    <row r="20" spans="1:11" ht="13.5">
      <c r="A20" s="21" t="s">
        <v>13</v>
      </c>
      <c r="C20" s="29">
        <f>'SUMMARY IHSS'!D20</f>
        <v>139324.74</v>
      </c>
      <c r="D20" s="30">
        <f>'SUMMARY IHSS'!H20</f>
        <v>186930</v>
      </c>
      <c r="E20" s="30">
        <f t="shared" si="0"/>
        <v>-47605.26000000001</v>
      </c>
      <c r="F20" s="31">
        <f t="shared" si="1"/>
        <v>-73239</v>
      </c>
      <c r="G20" s="32">
        <v>0.35</v>
      </c>
      <c r="H20" s="26"/>
      <c r="I20" s="29">
        <f t="shared" si="2"/>
        <v>-25634</v>
      </c>
      <c r="J20" s="33">
        <v>-17636</v>
      </c>
      <c r="K20" s="34">
        <f t="shared" si="3"/>
        <v>-7998</v>
      </c>
    </row>
    <row r="21" spans="1:11" ht="13.5">
      <c r="A21" s="21" t="s">
        <v>14</v>
      </c>
      <c r="C21" s="29">
        <f>'SUMMARY IHSS'!D21</f>
        <v>10008.84</v>
      </c>
      <c r="D21" s="30">
        <f>'SUMMARY IHSS'!H21</f>
        <v>34091</v>
      </c>
      <c r="E21" s="30">
        <f t="shared" si="0"/>
        <v>-24082.16</v>
      </c>
      <c r="F21" s="31">
        <f t="shared" si="1"/>
        <v>-37049</v>
      </c>
      <c r="G21" s="32">
        <v>0.35</v>
      </c>
      <c r="H21" s="26"/>
      <c r="I21" s="29">
        <f t="shared" si="2"/>
        <v>-12967</v>
      </c>
      <c r="J21" s="33">
        <v>1856</v>
      </c>
      <c r="K21" s="34">
        <f t="shared" si="3"/>
        <v>-14823</v>
      </c>
    </row>
    <row r="22" spans="1:11" ht="13.5">
      <c r="A22" s="21" t="s">
        <v>15</v>
      </c>
      <c r="C22" s="29">
        <f>'SUMMARY IHSS'!D22</f>
        <v>9978.660000000003</v>
      </c>
      <c r="D22" s="30">
        <f>'SUMMARY IHSS'!H22</f>
        <v>-7875</v>
      </c>
      <c r="E22" s="30">
        <f t="shared" si="0"/>
        <v>17853.660000000003</v>
      </c>
      <c r="F22" s="31">
        <f t="shared" si="1"/>
        <v>27467</v>
      </c>
      <c r="G22" s="32">
        <v>0.35</v>
      </c>
      <c r="H22" s="26"/>
      <c r="I22" s="29">
        <f t="shared" si="2"/>
        <v>9613</v>
      </c>
      <c r="J22" s="33">
        <v>-73064</v>
      </c>
      <c r="K22" s="34">
        <f t="shared" si="3"/>
        <v>82677</v>
      </c>
    </row>
    <row r="23" spans="1:11" ht="13.5">
      <c r="A23" s="21" t="s">
        <v>16</v>
      </c>
      <c r="C23" s="29">
        <f>'SUMMARY IHSS'!D23</f>
        <v>-21595.259999999995</v>
      </c>
      <c r="D23" s="30">
        <f>'SUMMARY IHSS'!H23</f>
        <v>-8855</v>
      </c>
      <c r="E23" s="30">
        <f t="shared" si="0"/>
        <v>-12740.259999999995</v>
      </c>
      <c r="F23" s="31">
        <f t="shared" si="1"/>
        <v>-19600</v>
      </c>
      <c r="G23" s="32">
        <v>0.35</v>
      </c>
      <c r="H23" s="26"/>
      <c r="I23" s="29">
        <f t="shared" si="2"/>
        <v>-6860</v>
      </c>
      <c r="J23" s="33">
        <v>-48028</v>
      </c>
      <c r="K23" s="34">
        <f t="shared" si="3"/>
        <v>41168</v>
      </c>
    </row>
    <row r="24" spans="1:11" ht="13.5">
      <c r="A24" s="21" t="s">
        <v>17</v>
      </c>
      <c r="C24" s="29">
        <f>'SUMMARY IHSS'!D24</f>
        <v>83689.98</v>
      </c>
      <c r="D24" s="30">
        <f>'SUMMARY IHSS'!H24</f>
        <v>28839</v>
      </c>
      <c r="E24" s="30">
        <f t="shared" si="0"/>
        <v>54850.979999999996</v>
      </c>
      <c r="F24" s="31">
        <f t="shared" si="1"/>
        <v>84386</v>
      </c>
      <c r="G24" s="32">
        <v>0.35</v>
      </c>
      <c r="H24" s="26"/>
      <c r="I24" s="29">
        <f t="shared" si="2"/>
        <v>29535</v>
      </c>
      <c r="J24" s="33">
        <v>-18091</v>
      </c>
      <c r="K24" s="34">
        <f t="shared" si="3"/>
        <v>47626</v>
      </c>
    </row>
    <row r="25" spans="1:11" ht="13.5">
      <c r="A25" s="21" t="s">
        <v>18</v>
      </c>
      <c r="C25" s="29">
        <f>'SUMMARY IHSS'!D25</f>
        <v>40461.94</v>
      </c>
      <c r="D25" s="30">
        <f>'SUMMARY IHSS'!H25</f>
        <v>33292</v>
      </c>
      <c r="E25" s="30">
        <f t="shared" si="0"/>
        <v>7169.940000000002</v>
      </c>
      <c r="F25" s="31">
        <f t="shared" si="1"/>
        <v>11031</v>
      </c>
      <c r="G25" s="32">
        <v>0.35</v>
      </c>
      <c r="H25" s="26"/>
      <c r="I25" s="29">
        <f t="shared" si="2"/>
        <v>3861</v>
      </c>
      <c r="J25" s="33">
        <v>-2470</v>
      </c>
      <c r="K25" s="34">
        <f t="shared" si="3"/>
        <v>6331</v>
      </c>
    </row>
    <row r="26" spans="1:11" ht="13.5">
      <c r="A26" s="21" t="s">
        <v>19</v>
      </c>
      <c r="C26" s="29">
        <f>'SUMMARY IHSS'!D26</f>
        <v>16368309.86</v>
      </c>
      <c r="D26" s="30">
        <f>'SUMMARY IHSS'!H26</f>
        <v>12838332</v>
      </c>
      <c r="E26" s="30">
        <f t="shared" si="0"/>
        <v>3529977.8599999994</v>
      </c>
      <c r="F26" s="31">
        <f t="shared" si="1"/>
        <v>5430735</v>
      </c>
      <c r="G26" s="32">
        <v>0.35</v>
      </c>
      <c r="H26" s="26"/>
      <c r="I26" s="29">
        <f t="shared" si="2"/>
        <v>1900757</v>
      </c>
      <c r="J26" s="33">
        <v>34008</v>
      </c>
      <c r="K26" s="34">
        <f t="shared" si="3"/>
        <v>1866749</v>
      </c>
    </row>
    <row r="27" spans="1:11" ht="13.5">
      <c r="A27" s="21" t="s">
        <v>20</v>
      </c>
      <c r="C27" s="29">
        <f>'SUMMARY IHSS'!D27</f>
        <v>6222.880000000005</v>
      </c>
      <c r="D27" s="30">
        <f>'SUMMARY IHSS'!H27</f>
        <v>17210</v>
      </c>
      <c r="E27" s="30">
        <f t="shared" si="0"/>
        <v>-10987.119999999995</v>
      </c>
      <c r="F27" s="31">
        <f t="shared" si="1"/>
        <v>-16903</v>
      </c>
      <c r="G27" s="32">
        <v>0.35</v>
      </c>
      <c r="H27" s="26"/>
      <c r="I27" s="29">
        <f t="shared" si="2"/>
        <v>-5916</v>
      </c>
      <c r="J27" s="33">
        <v>-10579</v>
      </c>
      <c r="K27" s="34">
        <f t="shared" si="3"/>
        <v>4663</v>
      </c>
    </row>
    <row r="28" spans="1:11" ht="13.5">
      <c r="A28" s="21" t="s">
        <v>21</v>
      </c>
      <c r="C28" s="29">
        <f>'SUMMARY IHSS'!D28</f>
        <v>81888.85999999999</v>
      </c>
      <c r="D28" s="30">
        <f>'SUMMARY IHSS'!H28</f>
        <v>42361</v>
      </c>
      <c r="E28" s="30">
        <f t="shared" si="0"/>
        <v>39527.859999999986</v>
      </c>
      <c r="F28" s="31">
        <f t="shared" si="1"/>
        <v>60812</v>
      </c>
      <c r="G28" s="32">
        <v>0.35</v>
      </c>
      <c r="H28" s="26"/>
      <c r="I28" s="29">
        <f t="shared" si="2"/>
        <v>21284</v>
      </c>
      <c r="J28" s="33">
        <v>-81697</v>
      </c>
      <c r="K28" s="34">
        <f t="shared" si="3"/>
        <v>102981</v>
      </c>
    </row>
    <row r="29" spans="1:11" ht="13.5">
      <c r="A29" s="21" t="s">
        <v>22</v>
      </c>
      <c r="C29" s="29">
        <f>'SUMMARY IHSS'!D29</f>
        <v>-11953.460000000001</v>
      </c>
      <c r="D29" s="30">
        <f>'SUMMARY IHSS'!H29</f>
        <v>-13948</v>
      </c>
      <c r="E29" s="30">
        <f t="shared" si="0"/>
        <v>1994.539999999999</v>
      </c>
      <c r="F29" s="31">
        <f t="shared" si="1"/>
        <v>3069</v>
      </c>
      <c r="G29" s="32">
        <v>0.35</v>
      </c>
      <c r="H29" s="26"/>
      <c r="I29" s="29">
        <f t="shared" si="2"/>
        <v>1074</v>
      </c>
      <c r="J29" s="33">
        <v>-10574</v>
      </c>
      <c r="K29" s="34">
        <f t="shared" si="3"/>
        <v>11648</v>
      </c>
    </row>
    <row r="30" spans="1:11" ht="13.5">
      <c r="A30" s="21" t="s">
        <v>23</v>
      </c>
      <c r="C30" s="29">
        <f>'SUMMARY IHSS'!D30</f>
        <v>-18862.76000000001</v>
      </c>
      <c r="D30" s="30">
        <f>'SUMMARY IHSS'!H30</f>
        <v>-23245</v>
      </c>
      <c r="E30" s="30">
        <f t="shared" si="0"/>
        <v>4382.239999999991</v>
      </c>
      <c r="F30" s="31">
        <f t="shared" si="1"/>
        <v>6742</v>
      </c>
      <c r="G30" s="32">
        <v>0.35</v>
      </c>
      <c r="H30" s="26"/>
      <c r="I30" s="29">
        <f t="shared" si="2"/>
        <v>2360</v>
      </c>
      <c r="J30" s="33">
        <v>-39235</v>
      </c>
      <c r="K30" s="34">
        <f t="shared" si="3"/>
        <v>41595</v>
      </c>
    </row>
    <row r="31" spans="1:11" ht="13.5">
      <c r="A31" s="21" t="s">
        <v>24</v>
      </c>
      <c r="C31" s="29">
        <f>'SUMMARY IHSS'!D31</f>
        <v>26741.880000000005</v>
      </c>
      <c r="D31" s="30">
        <f>'SUMMARY IHSS'!H31</f>
        <v>-6318</v>
      </c>
      <c r="E31" s="30">
        <f t="shared" si="0"/>
        <v>33059.880000000005</v>
      </c>
      <c r="F31" s="31">
        <f t="shared" si="1"/>
        <v>50861</v>
      </c>
      <c r="G31" s="32">
        <v>0.35</v>
      </c>
      <c r="H31" s="26"/>
      <c r="I31" s="29">
        <f t="shared" si="2"/>
        <v>17801</v>
      </c>
      <c r="J31" s="33">
        <v>-75955</v>
      </c>
      <c r="K31" s="34">
        <f t="shared" si="3"/>
        <v>93756</v>
      </c>
    </row>
    <row r="32" spans="1:11" ht="13.5">
      <c r="A32" s="21" t="s">
        <v>25</v>
      </c>
      <c r="C32" s="29">
        <f>'SUMMARY IHSS'!D32</f>
        <v>2402.620000000001</v>
      </c>
      <c r="D32" s="30">
        <f>'SUMMARY IHSS'!H32</f>
        <v>9032</v>
      </c>
      <c r="E32" s="30">
        <f t="shared" si="0"/>
        <v>-6629.379999999999</v>
      </c>
      <c r="F32" s="31">
        <f t="shared" si="1"/>
        <v>-10199</v>
      </c>
      <c r="G32" s="32">
        <v>0.35</v>
      </c>
      <c r="H32" s="26"/>
      <c r="I32" s="29">
        <f t="shared" si="2"/>
        <v>-3570</v>
      </c>
      <c r="J32" s="33">
        <v>-5789</v>
      </c>
      <c r="K32" s="34">
        <f t="shared" si="3"/>
        <v>2219</v>
      </c>
    </row>
    <row r="33" spans="1:11" ht="13.5">
      <c r="A33" s="21" t="s">
        <v>26</v>
      </c>
      <c r="C33" s="29">
        <f>'SUMMARY IHSS'!D33</f>
        <v>-17472.655</v>
      </c>
      <c r="D33" s="30">
        <f>'SUMMARY IHSS'!H33</f>
        <v>-25641</v>
      </c>
      <c r="E33" s="30">
        <f t="shared" si="0"/>
        <v>8168.345000000001</v>
      </c>
      <c r="F33" s="31">
        <f t="shared" si="1"/>
        <v>12567</v>
      </c>
      <c r="G33" s="32">
        <v>0.35</v>
      </c>
      <c r="H33" s="26"/>
      <c r="I33" s="29">
        <f t="shared" si="2"/>
        <v>4398</v>
      </c>
      <c r="J33" s="33">
        <v>-19125</v>
      </c>
      <c r="K33" s="34">
        <f t="shared" si="3"/>
        <v>23523</v>
      </c>
    </row>
    <row r="34" spans="1:11" ht="13.5">
      <c r="A34" s="21" t="s">
        <v>27</v>
      </c>
      <c r="C34" s="29">
        <f>'SUMMARY IHSS'!D34</f>
        <v>-25328.660000000003</v>
      </c>
      <c r="D34" s="30">
        <f>'SUMMARY IHSS'!H34</f>
        <v>-6295</v>
      </c>
      <c r="E34" s="30">
        <f t="shared" si="0"/>
        <v>-19033.660000000003</v>
      </c>
      <c r="F34" s="31">
        <f t="shared" si="1"/>
        <v>-29283</v>
      </c>
      <c r="G34" s="32">
        <v>0.35</v>
      </c>
      <c r="H34" s="26"/>
      <c r="I34" s="29">
        <f t="shared" si="2"/>
        <v>-10249</v>
      </c>
      <c r="J34" s="33">
        <v>-144681</v>
      </c>
      <c r="K34" s="34">
        <f t="shared" si="3"/>
        <v>134432</v>
      </c>
    </row>
    <row r="35" spans="1:11" ht="13.5">
      <c r="A35" s="21" t="s">
        <v>28</v>
      </c>
      <c r="C35" s="29">
        <f>'SUMMARY IHSS'!D35</f>
        <v>5220.959999999999</v>
      </c>
      <c r="D35" s="30">
        <f>'SUMMARY IHSS'!H35</f>
        <v>3489</v>
      </c>
      <c r="E35" s="30">
        <f t="shared" si="0"/>
        <v>1731.9599999999991</v>
      </c>
      <c r="F35" s="31">
        <f t="shared" si="1"/>
        <v>2665</v>
      </c>
      <c r="G35" s="32">
        <v>0.35</v>
      </c>
      <c r="H35" s="26"/>
      <c r="I35" s="29">
        <f t="shared" si="2"/>
        <v>933</v>
      </c>
      <c r="J35" s="33">
        <v>-32572</v>
      </c>
      <c r="K35" s="34">
        <f t="shared" si="3"/>
        <v>33505</v>
      </c>
    </row>
    <row r="36" spans="1:11" ht="13.5">
      <c r="A36" s="21" t="s">
        <v>29</v>
      </c>
      <c r="C36" s="29">
        <f>'SUMMARY IHSS'!D36</f>
        <v>-90087.68</v>
      </c>
      <c r="D36" s="30">
        <f>'SUMMARY IHSS'!H36</f>
        <v>-51769</v>
      </c>
      <c r="E36" s="30">
        <f t="shared" si="0"/>
        <v>-38318.67999999999</v>
      </c>
      <c r="F36" s="31">
        <f t="shared" si="1"/>
        <v>-58952</v>
      </c>
      <c r="G36" s="32">
        <v>0.35</v>
      </c>
      <c r="H36" s="26"/>
      <c r="I36" s="29">
        <f t="shared" si="2"/>
        <v>-20633</v>
      </c>
      <c r="J36" s="33">
        <v>-43185</v>
      </c>
      <c r="K36" s="34">
        <f t="shared" si="3"/>
        <v>22552</v>
      </c>
    </row>
    <row r="37" spans="1:11" ht="13.5">
      <c r="A37" s="21" t="s">
        <v>30</v>
      </c>
      <c r="C37" s="29">
        <f>'SUMMARY IHSS'!D37</f>
        <v>-417156.3400000001</v>
      </c>
      <c r="D37" s="30">
        <f>'SUMMARY IHSS'!H37</f>
        <v>-249555</v>
      </c>
      <c r="E37" s="30">
        <f t="shared" si="0"/>
        <v>-167601.34000000008</v>
      </c>
      <c r="F37" s="31">
        <f t="shared" si="1"/>
        <v>-257848</v>
      </c>
      <c r="G37" s="32">
        <v>0.35</v>
      </c>
      <c r="H37" s="26"/>
      <c r="I37" s="29">
        <f t="shared" si="2"/>
        <v>-90247</v>
      </c>
      <c r="J37" s="33">
        <v>-418585</v>
      </c>
      <c r="K37" s="34">
        <f t="shared" si="3"/>
        <v>328338</v>
      </c>
    </row>
    <row r="38" spans="1:11" ht="13.5">
      <c r="A38" s="21" t="s">
        <v>31</v>
      </c>
      <c r="C38" s="29">
        <f>'SUMMARY IHSS'!D38</f>
        <v>-185076.28</v>
      </c>
      <c r="D38" s="30">
        <f>'SUMMARY IHSS'!H38</f>
        <v>-154621</v>
      </c>
      <c r="E38" s="30">
        <f t="shared" si="0"/>
        <v>-30455.28</v>
      </c>
      <c r="F38" s="31">
        <f t="shared" si="1"/>
        <v>-46854</v>
      </c>
      <c r="G38" s="32">
        <v>0.35</v>
      </c>
      <c r="H38" s="26"/>
      <c r="I38" s="29">
        <f t="shared" si="2"/>
        <v>-16399</v>
      </c>
      <c r="J38" s="33">
        <v>-140163</v>
      </c>
      <c r="K38" s="34">
        <f t="shared" si="3"/>
        <v>123764</v>
      </c>
    </row>
    <row r="39" spans="1:11" ht="13.5">
      <c r="A39" s="21" t="s">
        <v>32</v>
      </c>
      <c r="C39" s="29">
        <f>'SUMMARY IHSS'!D39</f>
        <v>-4676.380000000001</v>
      </c>
      <c r="D39" s="30">
        <f>'SUMMARY IHSS'!H39</f>
        <v>4332</v>
      </c>
      <c r="E39" s="30">
        <f t="shared" si="0"/>
        <v>-9008.380000000001</v>
      </c>
      <c r="F39" s="31">
        <f t="shared" si="1"/>
        <v>-13859</v>
      </c>
      <c r="G39" s="32">
        <v>0.35</v>
      </c>
      <c r="H39" s="26"/>
      <c r="I39" s="29">
        <f t="shared" si="2"/>
        <v>-4851</v>
      </c>
      <c r="J39" s="33">
        <v>-6585</v>
      </c>
      <c r="K39" s="34">
        <f t="shared" si="3"/>
        <v>1734</v>
      </c>
    </row>
    <row r="40" spans="1:11" ht="13.5">
      <c r="A40" s="21" t="s">
        <v>33</v>
      </c>
      <c r="C40" s="29">
        <f>'SUMMARY IHSS'!D40</f>
        <v>526786.7000000001</v>
      </c>
      <c r="D40" s="30">
        <f>'SUMMARY IHSS'!H40</f>
        <v>127274</v>
      </c>
      <c r="E40" s="30">
        <f t="shared" si="0"/>
        <v>399512.70000000007</v>
      </c>
      <c r="F40" s="31">
        <f t="shared" si="1"/>
        <v>614635</v>
      </c>
      <c r="G40" s="32">
        <v>0.35</v>
      </c>
      <c r="H40" s="26"/>
      <c r="I40" s="29">
        <f t="shared" si="2"/>
        <v>215122</v>
      </c>
      <c r="J40" s="33">
        <v>-379105</v>
      </c>
      <c r="K40" s="34">
        <f t="shared" si="3"/>
        <v>594227</v>
      </c>
    </row>
    <row r="41" spans="1:11" ht="13.5">
      <c r="A41" s="21" t="s">
        <v>34</v>
      </c>
      <c r="C41" s="29">
        <f>'SUMMARY IHSS'!D41</f>
        <v>-1590.8399999999674</v>
      </c>
      <c r="D41" s="30">
        <f>'SUMMARY IHSS'!H41</f>
        <v>784693</v>
      </c>
      <c r="E41" s="30">
        <f t="shared" si="0"/>
        <v>-786283.84</v>
      </c>
      <c r="F41" s="31">
        <f t="shared" si="1"/>
        <v>-1209667</v>
      </c>
      <c r="G41" s="32">
        <v>0.35</v>
      </c>
      <c r="H41" s="26"/>
      <c r="I41" s="29">
        <f t="shared" si="2"/>
        <v>-423383</v>
      </c>
      <c r="J41" s="33">
        <v>-690418</v>
      </c>
      <c r="K41" s="34">
        <f t="shared" si="3"/>
        <v>267035</v>
      </c>
    </row>
    <row r="42" spans="1:11" ht="13.5">
      <c r="A42" s="21" t="s">
        <v>35</v>
      </c>
      <c r="C42" s="29">
        <f>'SUMMARY IHSS'!D42</f>
        <v>35225</v>
      </c>
      <c r="D42" s="30">
        <f>'SUMMARY IHSS'!H42</f>
        <v>30717</v>
      </c>
      <c r="E42" s="30">
        <f t="shared" si="0"/>
        <v>4508</v>
      </c>
      <c r="F42" s="31">
        <f t="shared" si="1"/>
        <v>6935</v>
      </c>
      <c r="G42" s="32">
        <v>0.35</v>
      </c>
      <c r="H42" s="26"/>
      <c r="I42" s="29">
        <f t="shared" si="2"/>
        <v>2427</v>
      </c>
      <c r="J42" s="33">
        <v>-9120</v>
      </c>
      <c r="K42" s="34">
        <f t="shared" si="3"/>
        <v>11547</v>
      </c>
    </row>
    <row r="43" spans="1:11" ht="13.5">
      <c r="A43" s="21" t="s">
        <v>36</v>
      </c>
      <c r="C43" s="29">
        <f>'SUMMARY IHSS'!D43</f>
        <v>830426.44</v>
      </c>
      <c r="D43" s="30">
        <f>'SUMMARY IHSS'!H43</f>
        <v>728764</v>
      </c>
      <c r="E43" s="30">
        <f t="shared" si="0"/>
        <v>101662.43999999994</v>
      </c>
      <c r="F43" s="31">
        <f t="shared" si="1"/>
        <v>156404</v>
      </c>
      <c r="G43" s="32">
        <v>0.35</v>
      </c>
      <c r="H43" s="26"/>
      <c r="I43" s="29">
        <f t="shared" si="2"/>
        <v>54741</v>
      </c>
      <c r="J43" s="33">
        <v>-290467</v>
      </c>
      <c r="K43" s="34">
        <f t="shared" si="3"/>
        <v>345208</v>
      </c>
    </row>
    <row r="44" spans="1:11" ht="13.5">
      <c r="A44" s="21" t="s">
        <v>37</v>
      </c>
      <c r="C44" s="29">
        <f>'SUMMARY IHSS'!D44</f>
        <v>395228.7799999998</v>
      </c>
      <c r="D44" s="30">
        <f>'SUMMARY IHSS'!H44</f>
        <v>748022</v>
      </c>
      <c r="E44" s="30">
        <f t="shared" si="0"/>
        <v>-352793.2200000002</v>
      </c>
      <c r="F44" s="31">
        <f t="shared" si="1"/>
        <v>-542759</v>
      </c>
      <c r="G44" s="32">
        <v>0.35</v>
      </c>
      <c r="H44" s="26"/>
      <c r="I44" s="29">
        <f t="shared" si="2"/>
        <v>-189966</v>
      </c>
      <c r="J44" s="33">
        <v>-615539</v>
      </c>
      <c r="K44" s="34">
        <f t="shared" si="3"/>
        <v>425573</v>
      </c>
    </row>
    <row r="45" spans="1:11" ht="13.5">
      <c r="A45" s="21" t="s">
        <v>38</v>
      </c>
      <c r="C45" s="29">
        <f>'SUMMARY IHSS'!D45</f>
        <v>365388.4199999999</v>
      </c>
      <c r="D45" s="30">
        <f>'SUMMARY IHSS'!H45</f>
        <v>363435</v>
      </c>
      <c r="E45" s="30">
        <f t="shared" si="0"/>
        <v>1953.4199999999255</v>
      </c>
      <c r="F45" s="31">
        <f t="shared" si="1"/>
        <v>3005</v>
      </c>
      <c r="G45" s="32">
        <v>0.35</v>
      </c>
      <c r="H45" s="26"/>
      <c r="I45" s="29">
        <f t="shared" si="2"/>
        <v>1052</v>
      </c>
      <c r="J45" s="33">
        <v>-308146</v>
      </c>
      <c r="K45" s="34">
        <f t="shared" si="3"/>
        <v>309198</v>
      </c>
    </row>
    <row r="46" spans="1:11" ht="13.5">
      <c r="A46" s="21" t="s">
        <v>39</v>
      </c>
      <c r="C46" s="29">
        <f>'SUMMARY IHSS'!D46</f>
        <v>74489.20000000001</v>
      </c>
      <c r="D46" s="30">
        <f>'SUMMARY IHSS'!H46</f>
        <v>73940</v>
      </c>
      <c r="E46" s="30">
        <f t="shared" si="0"/>
        <v>549.2000000000116</v>
      </c>
      <c r="F46" s="31">
        <f t="shared" si="1"/>
        <v>845</v>
      </c>
      <c r="G46" s="32">
        <v>0.35</v>
      </c>
      <c r="H46" s="26"/>
      <c r="I46" s="29">
        <f t="shared" si="2"/>
        <v>296</v>
      </c>
      <c r="J46" s="33">
        <v>-181850</v>
      </c>
      <c r="K46" s="34">
        <f t="shared" si="3"/>
        <v>182146</v>
      </c>
    </row>
    <row r="47" spans="1:11" ht="13.5">
      <c r="A47" s="21" t="s">
        <v>40</v>
      </c>
      <c r="C47" s="29">
        <f>'SUMMARY IHSS'!D47</f>
        <v>-94774.78</v>
      </c>
      <c r="D47" s="30">
        <f>'SUMMARY IHSS'!H47</f>
        <v>-67710</v>
      </c>
      <c r="E47" s="30">
        <f t="shared" si="0"/>
        <v>-27064.78</v>
      </c>
      <c r="F47" s="31">
        <f t="shared" si="1"/>
        <v>-41638</v>
      </c>
      <c r="G47" s="32">
        <v>0.35</v>
      </c>
      <c r="H47" s="26"/>
      <c r="I47" s="29">
        <f t="shared" si="2"/>
        <v>-14573</v>
      </c>
      <c r="J47" s="33">
        <v>-95144</v>
      </c>
      <c r="K47" s="34">
        <f t="shared" si="3"/>
        <v>80571</v>
      </c>
    </row>
    <row r="48" spans="1:11" ht="13.5">
      <c r="A48" s="21" t="s">
        <v>41</v>
      </c>
      <c r="C48" s="29">
        <f>'SUMMARY IHSS'!D48</f>
        <v>-179285.29999999993</v>
      </c>
      <c r="D48" s="30">
        <f>'SUMMARY IHSS'!H48</f>
        <v>72646</v>
      </c>
      <c r="E48" s="30">
        <f t="shared" si="0"/>
        <v>-251931.29999999993</v>
      </c>
      <c r="F48" s="31">
        <f t="shared" si="1"/>
        <v>-387587</v>
      </c>
      <c r="G48" s="32">
        <v>0.35</v>
      </c>
      <c r="H48" s="26"/>
      <c r="I48" s="29">
        <f t="shared" si="2"/>
        <v>-135655</v>
      </c>
      <c r="J48" s="33">
        <v>-56851</v>
      </c>
      <c r="K48" s="34">
        <f t="shared" si="3"/>
        <v>-78804</v>
      </c>
    </row>
    <row r="49" spans="1:11" ht="13.5">
      <c r="A49" s="21" t="s">
        <v>42</v>
      </c>
      <c r="C49" s="29">
        <f>'SUMMARY IHSS'!D49</f>
        <v>74203.92000000001</v>
      </c>
      <c r="D49" s="30">
        <f>'SUMMARY IHSS'!H49</f>
        <v>63949</v>
      </c>
      <c r="E49" s="30">
        <f t="shared" si="0"/>
        <v>10254.920000000013</v>
      </c>
      <c r="F49" s="31">
        <f t="shared" si="1"/>
        <v>15777</v>
      </c>
      <c r="G49" s="32">
        <v>0.35</v>
      </c>
      <c r="H49" s="26"/>
      <c r="I49" s="29">
        <f t="shared" si="2"/>
        <v>5522</v>
      </c>
      <c r="J49" s="33">
        <v>-5096</v>
      </c>
      <c r="K49" s="34">
        <f t="shared" si="3"/>
        <v>10618</v>
      </c>
    </row>
    <row r="50" spans="1:11" ht="13.5">
      <c r="A50" s="21" t="s">
        <v>43</v>
      </c>
      <c r="C50" s="29">
        <f>'SUMMARY IHSS'!D50</f>
        <v>-991140</v>
      </c>
      <c r="D50" s="30">
        <f>'SUMMARY IHSS'!H50</f>
        <v>-1090080</v>
      </c>
      <c r="E50" s="30">
        <f t="shared" si="0"/>
        <v>98940</v>
      </c>
      <c r="F50" s="31">
        <f t="shared" si="1"/>
        <v>152215</v>
      </c>
      <c r="G50" s="32">
        <v>0.35</v>
      </c>
      <c r="H50" s="26"/>
      <c r="I50" s="29">
        <f t="shared" si="2"/>
        <v>53275</v>
      </c>
      <c r="J50" s="33">
        <v>-1222328</v>
      </c>
      <c r="K50" s="34">
        <f t="shared" si="3"/>
        <v>1275603</v>
      </c>
    </row>
    <row r="51" spans="1:11" ht="13.5">
      <c r="A51" s="21" t="s">
        <v>44</v>
      </c>
      <c r="C51" s="29">
        <f>'SUMMARY IHSS'!D51</f>
        <v>-11238.439999999988</v>
      </c>
      <c r="D51" s="30">
        <f>'SUMMARY IHSS'!H51</f>
        <v>-13903</v>
      </c>
      <c r="E51" s="30">
        <f t="shared" si="0"/>
        <v>2664.560000000012</v>
      </c>
      <c r="F51" s="31">
        <f t="shared" si="1"/>
        <v>4099</v>
      </c>
      <c r="G51" s="32">
        <v>0.35</v>
      </c>
      <c r="H51" s="26"/>
      <c r="I51" s="29">
        <f t="shared" si="2"/>
        <v>1435</v>
      </c>
      <c r="J51" s="33">
        <v>-67909</v>
      </c>
      <c r="K51" s="34">
        <f t="shared" si="3"/>
        <v>69344</v>
      </c>
    </row>
    <row r="52" spans="1:11" ht="13.5">
      <c r="A52" s="21" t="s">
        <v>45</v>
      </c>
      <c r="C52" s="29">
        <f>'SUMMARY IHSS'!D52</f>
        <v>-102380.22</v>
      </c>
      <c r="D52" s="30">
        <f>'SUMMARY IHSS'!H52</f>
        <v>406</v>
      </c>
      <c r="E52" s="30">
        <f t="shared" si="0"/>
        <v>-102786.22</v>
      </c>
      <c r="F52" s="31">
        <f t="shared" si="1"/>
        <v>-158133</v>
      </c>
      <c r="G52" s="32">
        <v>0.35</v>
      </c>
      <c r="H52" s="26"/>
      <c r="I52" s="29">
        <f t="shared" si="2"/>
        <v>-55347</v>
      </c>
      <c r="J52" s="33">
        <v>-41580</v>
      </c>
      <c r="K52" s="34">
        <f t="shared" si="3"/>
        <v>-13767</v>
      </c>
    </row>
    <row r="53" spans="1:11" ht="13.5">
      <c r="A53" s="21" t="s">
        <v>46</v>
      </c>
      <c r="C53" s="29">
        <f>'SUMMARY IHSS'!D53</f>
        <v>225.32</v>
      </c>
      <c r="D53" s="30">
        <f>'SUMMARY IHSS'!H53</f>
        <v>397</v>
      </c>
      <c r="E53" s="30">
        <f t="shared" si="0"/>
        <v>-171.68</v>
      </c>
      <c r="F53" s="31">
        <f t="shared" si="1"/>
        <v>-264</v>
      </c>
      <c r="G53" s="32">
        <v>0.35</v>
      </c>
      <c r="H53" s="26"/>
      <c r="I53" s="29">
        <f t="shared" si="2"/>
        <v>-92</v>
      </c>
      <c r="J53" s="33">
        <v>-168</v>
      </c>
      <c r="K53" s="34">
        <f t="shared" si="3"/>
        <v>76</v>
      </c>
    </row>
    <row r="54" spans="1:11" ht="13.5">
      <c r="A54" s="21" t="s">
        <v>47</v>
      </c>
      <c r="C54" s="29">
        <f>'SUMMARY IHSS'!D54</f>
        <v>21070.239999999998</v>
      </c>
      <c r="D54" s="30">
        <f>'SUMMARY IHSS'!H54</f>
        <v>5294</v>
      </c>
      <c r="E54" s="30">
        <f t="shared" si="0"/>
        <v>15776.239999999998</v>
      </c>
      <c r="F54" s="31">
        <f t="shared" si="1"/>
        <v>24271</v>
      </c>
      <c r="G54" s="32">
        <v>0.35</v>
      </c>
      <c r="H54" s="26"/>
      <c r="I54" s="29">
        <f t="shared" si="2"/>
        <v>8495</v>
      </c>
      <c r="J54" s="33">
        <v>-9654</v>
      </c>
      <c r="K54" s="34">
        <f t="shared" si="3"/>
        <v>18149</v>
      </c>
    </row>
    <row r="55" spans="1:11" ht="13.5">
      <c r="A55" s="21" t="s">
        <v>48</v>
      </c>
      <c r="C55" s="29">
        <f>'SUMMARY IHSS'!D55</f>
        <v>-40276.66000000003</v>
      </c>
      <c r="D55" s="30">
        <f>'SUMMARY IHSS'!H55</f>
        <v>-4480</v>
      </c>
      <c r="E55" s="30">
        <f t="shared" si="0"/>
        <v>-35796.66000000003</v>
      </c>
      <c r="F55" s="31">
        <f t="shared" si="1"/>
        <v>-55072</v>
      </c>
      <c r="G55" s="32">
        <v>0.35</v>
      </c>
      <c r="H55" s="26"/>
      <c r="I55" s="29">
        <f t="shared" si="2"/>
        <v>-19275</v>
      </c>
      <c r="J55" s="33">
        <v>-118158</v>
      </c>
      <c r="K55" s="34">
        <f t="shared" si="3"/>
        <v>98883</v>
      </c>
    </row>
    <row r="56" spans="1:11" ht="13.5">
      <c r="A56" s="21" t="s">
        <v>49</v>
      </c>
      <c r="C56" s="29">
        <f>'SUMMARY IHSS'!D56</f>
        <v>60666.47999999998</v>
      </c>
      <c r="D56" s="30">
        <f>'SUMMARY IHSS'!H56</f>
        <v>28338</v>
      </c>
      <c r="E56" s="30">
        <f t="shared" si="0"/>
        <v>32328.47999999998</v>
      </c>
      <c r="F56" s="31">
        <f t="shared" si="1"/>
        <v>49736</v>
      </c>
      <c r="G56" s="32">
        <v>0.35</v>
      </c>
      <c r="H56" s="26"/>
      <c r="I56" s="29">
        <f t="shared" si="2"/>
        <v>17408</v>
      </c>
      <c r="J56" s="33">
        <v>-157365</v>
      </c>
      <c r="K56" s="34">
        <f t="shared" si="3"/>
        <v>174773</v>
      </c>
    </row>
    <row r="57" spans="1:11" ht="13.5">
      <c r="A57" s="21" t="s">
        <v>64</v>
      </c>
      <c r="C57" s="29">
        <f>'SUMMARY IHSS'!D57</f>
        <v>-54735.619999999995</v>
      </c>
      <c r="D57" s="30">
        <f>'SUMMARY IHSS'!H57</f>
        <v>-49766</v>
      </c>
      <c r="E57" s="30">
        <f t="shared" si="0"/>
        <v>-4969.619999999995</v>
      </c>
      <c r="F57" s="31">
        <f t="shared" si="1"/>
        <v>-7646</v>
      </c>
      <c r="G57" s="32">
        <v>0.35</v>
      </c>
      <c r="H57" s="26"/>
      <c r="I57" s="29">
        <f t="shared" si="2"/>
        <v>-2676</v>
      </c>
      <c r="J57" s="33">
        <v>-135435</v>
      </c>
      <c r="K57" s="34">
        <f t="shared" si="3"/>
        <v>132759</v>
      </c>
    </row>
    <row r="58" spans="1:11" ht="13.5">
      <c r="A58" s="21" t="s">
        <v>51</v>
      </c>
      <c r="C58" s="29">
        <f>'SUMMARY IHSS'!D58</f>
        <v>-5801.279999999999</v>
      </c>
      <c r="D58" s="30">
        <f>'SUMMARY IHSS'!H58</f>
        <v>-15979</v>
      </c>
      <c r="E58" s="30">
        <f t="shared" si="0"/>
        <v>10177.720000000001</v>
      </c>
      <c r="F58" s="31">
        <f t="shared" si="1"/>
        <v>15658</v>
      </c>
      <c r="G58" s="32">
        <v>0.35</v>
      </c>
      <c r="H58" s="26"/>
      <c r="I58" s="29">
        <f t="shared" si="2"/>
        <v>5480</v>
      </c>
      <c r="J58" s="33">
        <v>-25261</v>
      </c>
      <c r="K58" s="34">
        <f t="shared" si="3"/>
        <v>30741</v>
      </c>
    </row>
    <row r="59" spans="1:11" ht="13.5">
      <c r="A59" s="21" t="s">
        <v>52</v>
      </c>
      <c r="C59" s="29">
        <f>'SUMMARY IHSS'!D59</f>
        <v>10805.599999999999</v>
      </c>
      <c r="D59" s="30">
        <f>'SUMMARY IHSS'!H59</f>
        <v>5317</v>
      </c>
      <c r="E59" s="30">
        <f t="shared" si="0"/>
        <v>5488.5999999999985</v>
      </c>
      <c r="F59" s="31">
        <f t="shared" si="1"/>
        <v>8444</v>
      </c>
      <c r="G59" s="32">
        <v>0.35</v>
      </c>
      <c r="H59" s="26"/>
      <c r="I59" s="29">
        <f t="shared" si="2"/>
        <v>2955</v>
      </c>
      <c r="J59" s="33">
        <v>-6682</v>
      </c>
      <c r="K59" s="34">
        <f t="shared" si="3"/>
        <v>9637</v>
      </c>
    </row>
    <row r="60" spans="1:11" ht="13.5">
      <c r="A60" s="21" t="s">
        <v>53</v>
      </c>
      <c r="C60" s="29">
        <f>'SUMMARY IHSS'!D60</f>
        <v>6725.1</v>
      </c>
      <c r="D60" s="30">
        <f>'SUMMARY IHSS'!H60</f>
        <v>3722</v>
      </c>
      <c r="E60" s="30">
        <f t="shared" si="0"/>
        <v>3003.1000000000004</v>
      </c>
      <c r="F60" s="31">
        <f t="shared" si="1"/>
        <v>4620</v>
      </c>
      <c r="G60" s="32">
        <v>0.35</v>
      </c>
      <c r="H60" s="26"/>
      <c r="I60" s="29">
        <f t="shared" si="2"/>
        <v>1617</v>
      </c>
      <c r="J60" s="33">
        <v>620</v>
      </c>
      <c r="K60" s="34">
        <f t="shared" si="3"/>
        <v>997</v>
      </c>
    </row>
    <row r="61" spans="1:11" ht="13.5">
      <c r="A61" s="21" t="s">
        <v>54</v>
      </c>
      <c r="C61" s="29">
        <f>'SUMMARY IHSS'!D61</f>
        <v>-62239.94</v>
      </c>
      <c r="D61" s="30">
        <f>'SUMMARY IHSS'!H61</f>
        <v>-53568</v>
      </c>
      <c r="E61" s="30">
        <f t="shared" si="0"/>
        <v>-8671.940000000002</v>
      </c>
      <c r="F61" s="31">
        <f t="shared" si="1"/>
        <v>-13341</v>
      </c>
      <c r="G61" s="32">
        <v>0.35</v>
      </c>
      <c r="H61" s="26"/>
      <c r="I61" s="29">
        <f t="shared" si="2"/>
        <v>-4669</v>
      </c>
      <c r="J61" s="33">
        <v>-71060</v>
      </c>
      <c r="K61" s="34">
        <f t="shared" si="3"/>
        <v>66391</v>
      </c>
    </row>
    <row r="62" spans="1:11" ht="13.5">
      <c r="A62" s="21" t="s">
        <v>55</v>
      </c>
      <c r="C62" s="29">
        <f>'SUMMARY IHSS'!D62</f>
        <v>1543</v>
      </c>
      <c r="D62" s="30">
        <f>'SUMMARY IHSS'!H62</f>
        <v>4459</v>
      </c>
      <c r="E62" s="30">
        <f t="shared" si="0"/>
        <v>-2916</v>
      </c>
      <c r="F62" s="31">
        <f t="shared" si="1"/>
        <v>-4486</v>
      </c>
      <c r="G62" s="32">
        <v>0.35</v>
      </c>
      <c r="H62" s="26"/>
      <c r="I62" s="29">
        <f t="shared" si="2"/>
        <v>-1570</v>
      </c>
      <c r="J62" s="33">
        <v>1250</v>
      </c>
      <c r="K62" s="34">
        <f t="shared" si="3"/>
        <v>-2820</v>
      </c>
    </row>
    <row r="63" spans="1:11" ht="13.5">
      <c r="A63" s="21" t="s">
        <v>56</v>
      </c>
      <c r="C63" s="29">
        <f>'SUMMARY IHSS'!D63</f>
        <v>-147548.36</v>
      </c>
      <c r="D63" s="30">
        <f>'SUMMARY IHSS'!H63</f>
        <v>-81395</v>
      </c>
      <c r="E63" s="30">
        <f t="shared" si="0"/>
        <v>-66153.35999999999</v>
      </c>
      <c r="F63" s="31">
        <f t="shared" si="1"/>
        <v>-101774</v>
      </c>
      <c r="G63" s="32">
        <v>0.35</v>
      </c>
      <c r="H63" s="26"/>
      <c r="I63" s="29">
        <f t="shared" si="2"/>
        <v>-35621</v>
      </c>
      <c r="J63" s="33">
        <v>-277188</v>
      </c>
      <c r="K63" s="34">
        <f t="shared" si="3"/>
        <v>241567</v>
      </c>
    </row>
    <row r="64" spans="1:11" ht="13.5">
      <c r="A64" s="21" t="s">
        <v>57</v>
      </c>
      <c r="C64" s="29">
        <f>'SUMMARY IHSS'!D64</f>
        <v>-27561.800000000003</v>
      </c>
      <c r="D64" s="30">
        <f>'SUMMARY IHSS'!H64</f>
        <v>87486</v>
      </c>
      <c r="E64" s="30">
        <f t="shared" si="0"/>
        <v>-115047.8</v>
      </c>
      <c r="F64" s="31">
        <f t="shared" si="1"/>
        <v>-176997</v>
      </c>
      <c r="G64" s="32">
        <v>0.35</v>
      </c>
      <c r="H64" s="26"/>
      <c r="I64" s="29">
        <f t="shared" si="2"/>
        <v>-61949</v>
      </c>
      <c r="J64" s="33">
        <v>-18238</v>
      </c>
      <c r="K64" s="34">
        <f t="shared" si="3"/>
        <v>-43711</v>
      </c>
    </row>
    <row r="65" spans="1:11" ht="13.5">
      <c r="A65" s="21" t="s">
        <v>58</v>
      </c>
      <c r="C65" s="29">
        <f>'SUMMARY IHSS'!D65</f>
        <v>-12224.779999999999</v>
      </c>
      <c r="D65" s="30">
        <f>'SUMMARY IHSS'!H65</f>
        <v>-16875</v>
      </c>
      <c r="E65" s="30">
        <f t="shared" si="0"/>
        <v>4650.220000000001</v>
      </c>
      <c r="F65" s="31">
        <f t="shared" si="1"/>
        <v>7154</v>
      </c>
      <c r="G65" s="32">
        <v>0.35</v>
      </c>
      <c r="H65" s="26"/>
      <c r="I65" s="29">
        <f t="shared" si="2"/>
        <v>2504</v>
      </c>
      <c r="J65" s="33">
        <v>-17179</v>
      </c>
      <c r="K65" s="34">
        <f t="shared" si="3"/>
        <v>19683</v>
      </c>
    </row>
    <row r="66" spans="1:11" ht="13.5">
      <c r="A66" s="21"/>
      <c r="C66" s="35"/>
      <c r="D66" s="36"/>
      <c r="E66" s="36"/>
      <c r="F66" s="36"/>
      <c r="G66" s="37"/>
      <c r="I66" s="35"/>
      <c r="J66" s="37"/>
      <c r="K66" s="37"/>
    </row>
    <row r="67" spans="1:11" ht="14.25" thickBot="1">
      <c r="A67" s="14" t="s">
        <v>59</v>
      </c>
      <c r="C67" s="38">
        <f>SUM(C8:C66)</f>
        <v>18388826.484999996</v>
      </c>
      <c r="D67" s="39">
        <f>SUM(D8:D66)</f>
        <v>17065102</v>
      </c>
      <c r="E67" s="39">
        <f>SUM(E8:E66)</f>
        <v>1323724.4849999994</v>
      </c>
      <c r="F67" s="39">
        <f>SUM(F8:F66)</f>
        <v>2036500</v>
      </c>
      <c r="G67" s="40"/>
      <c r="I67" s="38">
        <f>SUM(I8:I66)</f>
        <v>712773</v>
      </c>
      <c r="J67" s="41">
        <f>SUM(J8:J66)</f>
        <v>-7800397</v>
      </c>
      <c r="K67" s="41">
        <f>SUM(K8:K66)</f>
        <v>8513170</v>
      </c>
    </row>
    <row r="69" spans="3:4" ht="13.5">
      <c r="C69" s="42" t="s">
        <v>98</v>
      </c>
      <c r="D69" s="42"/>
    </row>
    <row r="70" spans="3:4" ht="13.5">
      <c r="C70" s="42" t="s">
        <v>99</v>
      </c>
      <c r="D70" s="42"/>
    </row>
  </sheetData>
  <sheetProtection/>
  <printOptions horizontalCentered="1" verticalCentered="1"/>
  <pageMargins left="0" right="0" top="0.25" bottom="0.4" header="0.25" footer="0.25"/>
  <pageSetup fitToHeight="1" fitToWidth="1" horizontalDpi="600" verticalDpi="600" orientation="landscape" scale="64" r:id="rId1"/>
  <headerFooter alignWithMargins="0">
    <oddHeader>&amp;RPAGE &amp;P OF &amp;N</oddHeader>
    <oddFooter>&amp;L&amp;Z&amp;F&amp;A&amp;R&amp;D&amp;T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H67"/>
  <sheetViews>
    <sheetView zoomScalePageLayoutView="0" workbookViewId="0" topLeftCell="A1">
      <pane xSplit="1" ySplit="6" topLeftCell="B7" activePane="bottomRight" state="frozen"/>
      <selection pane="topLeft" activeCell="E20" sqref="E20"/>
      <selection pane="topRight" activeCell="E20" sqref="E20"/>
      <selection pane="bottomLeft" activeCell="E20" sqref="E20"/>
      <selection pane="bottomRight" activeCell="E20" sqref="E20"/>
    </sheetView>
  </sheetViews>
  <sheetFormatPr defaultColWidth="9.140625" defaultRowHeight="12.75"/>
  <cols>
    <col min="1" max="1" width="17.7109375" style="42" customWidth="1"/>
    <col min="2" max="2" width="2.00390625" style="42" customWidth="1"/>
    <col min="3" max="3" width="9.140625" style="42" bestFit="1" customWidth="1"/>
    <col min="4" max="4" width="12.57421875" style="42" bestFit="1" customWidth="1"/>
    <col min="5" max="5" width="12.28125" style="42" bestFit="1" customWidth="1"/>
    <col min="6" max="6" width="12.7109375" style="42" bestFit="1" customWidth="1"/>
    <col min="7" max="7" width="3.140625" style="42" customWidth="1"/>
    <col min="8" max="9" width="11.8515625" style="44" bestFit="1" customWidth="1"/>
    <col min="10" max="10" width="2.8515625" style="172" customWidth="1"/>
    <col min="11" max="11" width="9.140625" style="42" bestFit="1" customWidth="1"/>
    <col min="12" max="12" width="12.57421875" style="42" bestFit="1" customWidth="1"/>
    <col min="13" max="13" width="11.57421875" style="42" bestFit="1" customWidth="1"/>
    <col min="14" max="14" width="13.28125" style="42" bestFit="1" customWidth="1"/>
    <col min="15" max="15" width="3.421875" style="48" customWidth="1"/>
    <col min="16" max="16" width="11.00390625" style="42" customWidth="1"/>
    <col min="17" max="17" width="9.7109375" style="42" bestFit="1" customWidth="1"/>
    <col min="18" max="18" width="9.140625" style="42" bestFit="1" customWidth="1"/>
    <col min="19" max="19" width="11.7109375" style="42" customWidth="1"/>
    <col min="20" max="20" width="3.421875" style="48" customWidth="1"/>
    <col min="21" max="21" width="11.7109375" style="42" customWidth="1"/>
    <col min="22" max="24" width="9.140625" style="42" bestFit="1" customWidth="1"/>
    <col min="25" max="25" width="3.421875" style="48" customWidth="1"/>
    <col min="26" max="29" width="11.421875" style="42" customWidth="1"/>
    <col min="30" max="30" width="2.57421875" style="42" customWidth="1"/>
    <col min="31" max="31" width="11.7109375" style="42" customWidth="1"/>
    <col min="32" max="32" width="13.140625" style="42" customWidth="1"/>
    <col min="33" max="33" width="12.28125" style="42" bestFit="1" customWidth="1"/>
    <col min="34" max="34" width="12.00390625" style="42" bestFit="1" customWidth="1"/>
    <col min="35" max="16384" width="9.140625" style="42" customWidth="1"/>
  </cols>
  <sheetData>
    <row r="1" spans="3:34" ht="16.5">
      <c r="C1" s="170" t="s">
        <v>137</v>
      </c>
      <c r="D1" s="171"/>
      <c r="E1" s="171"/>
      <c r="F1" s="171"/>
      <c r="K1" s="171"/>
      <c r="L1" s="171"/>
      <c r="M1" s="171"/>
      <c r="N1" s="171"/>
      <c r="O1" s="173"/>
      <c r="P1" s="171"/>
      <c r="Q1" s="171"/>
      <c r="R1" s="171"/>
      <c r="S1" s="171"/>
      <c r="T1" s="173"/>
      <c r="U1" s="171"/>
      <c r="V1" s="171"/>
      <c r="W1" s="171"/>
      <c r="X1" s="171"/>
      <c r="Y1" s="173"/>
      <c r="Z1" s="127"/>
      <c r="AA1" s="127"/>
      <c r="AB1" s="127"/>
      <c r="AC1" s="127"/>
      <c r="AD1" s="127"/>
      <c r="AE1" s="171"/>
      <c r="AF1" s="171"/>
      <c r="AG1" s="171"/>
      <c r="AH1" s="171"/>
    </row>
    <row r="2" spans="1:34" ht="16.5">
      <c r="A2" s="170"/>
      <c r="C2" s="171"/>
      <c r="D2" s="171"/>
      <c r="E2" s="171"/>
      <c r="F2" s="171"/>
      <c r="K2" s="171"/>
      <c r="L2" s="171"/>
      <c r="M2" s="171"/>
      <c r="N2" s="171"/>
      <c r="O2" s="173"/>
      <c r="P2" s="171"/>
      <c r="Q2" s="171"/>
      <c r="R2" s="171"/>
      <c r="S2" s="171"/>
      <c r="T2" s="173"/>
      <c r="U2" s="171"/>
      <c r="V2" s="171"/>
      <c r="W2" s="171"/>
      <c r="X2" s="171"/>
      <c r="Y2" s="173"/>
      <c r="Z2" s="127"/>
      <c r="AA2" s="127"/>
      <c r="AB2" s="127"/>
      <c r="AC2" s="127"/>
      <c r="AD2" s="127"/>
      <c r="AE2" s="171"/>
      <c r="AF2" s="171"/>
      <c r="AG2" s="171"/>
      <c r="AH2" s="171"/>
    </row>
    <row r="3" spans="3:34" ht="14.25" thickBot="1">
      <c r="C3" s="171" t="s">
        <v>103</v>
      </c>
      <c r="D3" s="171"/>
      <c r="E3" s="171"/>
      <c r="F3" s="174"/>
      <c r="H3" s="113" t="s">
        <v>142</v>
      </c>
      <c r="K3" s="174"/>
      <c r="L3" s="174"/>
      <c r="M3" s="174"/>
      <c r="N3" s="174"/>
      <c r="O3" s="175"/>
      <c r="P3" s="174"/>
      <c r="Q3" s="174"/>
      <c r="R3" s="174"/>
      <c r="S3" s="174"/>
      <c r="T3" s="175"/>
      <c r="U3" s="174"/>
      <c r="V3" s="174"/>
      <c r="W3" s="174"/>
      <c r="X3" s="174"/>
      <c r="Y3" s="175"/>
      <c r="Z3" s="176"/>
      <c r="AA3" s="176"/>
      <c r="AB3" s="176"/>
      <c r="AC3" s="176"/>
      <c r="AD3" s="127"/>
      <c r="AE3" s="174"/>
      <c r="AF3" s="174"/>
      <c r="AG3" s="174"/>
      <c r="AH3" s="174"/>
    </row>
    <row r="4" spans="1:34" s="125" customFormat="1" ht="12" customHeight="1">
      <c r="A4" s="177"/>
      <c r="C4" s="178" t="s">
        <v>116</v>
      </c>
      <c r="D4" s="179"/>
      <c r="E4" s="179"/>
      <c r="F4" s="180"/>
      <c r="H4" s="122" t="s">
        <v>81</v>
      </c>
      <c r="I4" s="122"/>
      <c r="J4" s="181"/>
      <c r="K4" s="178" t="s">
        <v>75</v>
      </c>
      <c r="L4" s="179"/>
      <c r="M4" s="179"/>
      <c r="N4" s="180"/>
      <c r="O4" s="182"/>
      <c r="P4" s="178" t="s">
        <v>65</v>
      </c>
      <c r="Q4" s="179"/>
      <c r="R4" s="179"/>
      <c r="S4" s="180"/>
      <c r="T4" s="183"/>
      <c r="U4" s="178" t="s">
        <v>73</v>
      </c>
      <c r="V4" s="179"/>
      <c r="W4" s="179"/>
      <c r="X4" s="180"/>
      <c r="Y4" s="182"/>
      <c r="Z4" s="178" t="s">
        <v>113</v>
      </c>
      <c r="AA4" s="179"/>
      <c r="AB4" s="179"/>
      <c r="AC4" s="180"/>
      <c r="AD4" s="182"/>
      <c r="AE4" s="178" t="s">
        <v>77</v>
      </c>
      <c r="AF4" s="179"/>
      <c r="AG4" s="179"/>
      <c r="AH4" s="180"/>
    </row>
    <row r="5" spans="1:34" s="125" customFormat="1" ht="13.5">
      <c r="A5" s="184"/>
      <c r="C5" s="185" t="s">
        <v>78</v>
      </c>
      <c r="D5" s="186"/>
      <c r="E5" s="186"/>
      <c r="F5" s="187"/>
      <c r="H5" s="133" t="s">
        <v>68</v>
      </c>
      <c r="I5" s="133"/>
      <c r="J5" s="181"/>
      <c r="K5" s="185"/>
      <c r="L5" s="186"/>
      <c r="M5" s="186"/>
      <c r="N5" s="187"/>
      <c r="O5" s="182"/>
      <c r="P5" s="185" t="s">
        <v>66</v>
      </c>
      <c r="Q5" s="186"/>
      <c r="R5" s="186"/>
      <c r="S5" s="187"/>
      <c r="T5" s="183"/>
      <c r="U5" s="185" t="s">
        <v>72</v>
      </c>
      <c r="V5" s="186"/>
      <c r="W5" s="186"/>
      <c r="X5" s="187"/>
      <c r="Y5" s="182"/>
      <c r="Z5" s="185" t="s">
        <v>114</v>
      </c>
      <c r="AA5" s="186"/>
      <c r="AB5" s="186"/>
      <c r="AC5" s="187"/>
      <c r="AD5" s="182"/>
      <c r="AE5" s="185" t="s">
        <v>115</v>
      </c>
      <c r="AF5" s="186"/>
      <c r="AG5" s="186"/>
      <c r="AH5" s="187"/>
    </row>
    <row r="6" spans="1:34" s="125" customFormat="1" ht="14.25" thickBot="1">
      <c r="A6" s="154" t="s">
        <v>0</v>
      </c>
      <c r="C6" s="188" t="s">
        <v>61</v>
      </c>
      <c r="D6" s="189" t="s">
        <v>62</v>
      </c>
      <c r="E6" s="189" t="s">
        <v>63</v>
      </c>
      <c r="F6" s="190" t="s">
        <v>59</v>
      </c>
      <c r="H6" s="134" t="s">
        <v>67</v>
      </c>
      <c r="I6" s="134" t="s">
        <v>69</v>
      </c>
      <c r="J6" s="181"/>
      <c r="K6" s="188" t="s">
        <v>61</v>
      </c>
      <c r="L6" s="189" t="s">
        <v>62</v>
      </c>
      <c r="M6" s="189" t="s">
        <v>63</v>
      </c>
      <c r="N6" s="190" t="s">
        <v>59</v>
      </c>
      <c r="O6" s="182"/>
      <c r="P6" s="188" t="s">
        <v>61</v>
      </c>
      <c r="Q6" s="189" t="s">
        <v>62</v>
      </c>
      <c r="R6" s="189" t="s">
        <v>63</v>
      </c>
      <c r="S6" s="190" t="s">
        <v>59</v>
      </c>
      <c r="T6" s="183"/>
      <c r="U6" s="188" t="s">
        <v>61</v>
      </c>
      <c r="V6" s="189" t="s">
        <v>62</v>
      </c>
      <c r="W6" s="189" t="s">
        <v>63</v>
      </c>
      <c r="X6" s="190" t="s">
        <v>59</v>
      </c>
      <c r="Y6" s="182"/>
      <c r="Z6" s="188" t="s">
        <v>61</v>
      </c>
      <c r="AA6" s="189" t="s">
        <v>62</v>
      </c>
      <c r="AB6" s="189" t="s">
        <v>63</v>
      </c>
      <c r="AC6" s="190" t="s">
        <v>59</v>
      </c>
      <c r="AD6" s="182"/>
      <c r="AE6" s="188" t="s">
        <v>61</v>
      </c>
      <c r="AF6" s="189" t="s">
        <v>62</v>
      </c>
      <c r="AG6" s="189" t="s">
        <v>63</v>
      </c>
      <c r="AH6" s="190" t="s">
        <v>59</v>
      </c>
    </row>
    <row r="7" spans="6:34" ht="14.25" thickBot="1">
      <c r="F7" s="191"/>
      <c r="K7" s="192"/>
      <c r="L7" s="192"/>
      <c r="M7" s="192"/>
      <c r="N7" s="192"/>
      <c r="O7" s="193"/>
      <c r="P7" s="192"/>
      <c r="Q7" s="192"/>
      <c r="R7" s="192"/>
      <c r="S7" s="192"/>
      <c r="T7" s="193"/>
      <c r="U7" s="192"/>
      <c r="V7" s="192"/>
      <c r="W7" s="192"/>
      <c r="X7" s="192"/>
      <c r="Y7" s="193"/>
      <c r="Z7" s="192"/>
      <c r="AA7" s="192"/>
      <c r="AB7" s="192"/>
      <c r="AC7" s="192"/>
      <c r="AD7" s="192"/>
      <c r="AE7" s="192"/>
      <c r="AF7" s="192"/>
      <c r="AG7" s="192"/>
      <c r="AH7" s="192"/>
    </row>
    <row r="8" spans="1:34" ht="13.5">
      <c r="A8" s="59" t="s">
        <v>1</v>
      </c>
      <c r="C8" s="79">
        <f aca="true" t="shared" si="0" ref="C8:C39">SUM(K8,P8,U8,AE8,Z8)</f>
        <v>0</v>
      </c>
      <c r="D8" s="80">
        <f>SUM(L8,Q8,V8,AF8,AA8)</f>
        <v>1513865.4</v>
      </c>
      <c r="E8" s="80">
        <f aca="true" t="shared" si="1" ref="E8:E39">SUM(M8,R8,W8,AG8,AB8)</f>
        <v>730312.6600000001</v>
      </c>
      <c r="F8" s="194">
        <f>SUM(C8:E8)</f>
        <v>2244178.06</v>
      </c>
      <c r="G8" s="44"/>
      <c r="H8" s="79">
        <v>2050960</v>
      </c>
      <c r="I8" s="81">
        <f>D8-H8</f>
        <v>-537094.6000000001</v>
      </c>
      <c r="K8" s="82">
        <f>'IHSS Wkr Comp &amp; IP Pymnts'!C8</f>
        <v>0</v>
      </c>
      <c r="L8" s="195">
        <f>'IHSS Wkr Comp &amp; IP Pymnts'!D8</f>
        <v>2007622</v>
      </c>
      <c r="M8" s="195">
        <f>'IHSS Wkr Comp &amp; IP Pymnts'!E8</f>
        <v>1081029</v>
      </c>
      <c r="N8" s="194">
        <f>SUM(K8:M8)</f>
        <v>3088651</v>
      </c>
      <c r="O8" s="196"/>
      <c r="P8" s="82">
        <f>'IHSS SCIF &amp; ST LEVEL CONTRACTS'!C8</f>
        <v>0</v>
      </c>
      <c r="Q8" s="195">
        <f>'IHSS SCIF &amp; ST LEVEL CONTRACTS'!D8</f>
        <v>3983</v>
      </c>
      <c r="R8" s="195">
        <f>'IHSS SCIF &amp; ST LEVEL CONTRACTS'!E8</f>
        <v>1549</v>
      </c>
      <c r="S8" s="194">
        <f>SUM(P8:R8)</f>
        <v>5532</v>
      </c>
      <c r="T8" s="196"/>
      <c r="U8" s="82">
        <f>'IHSS PRG CODE 101'!C6</f>
        <v>0</v>
      </c>
      <c r="V8" s="195">
        <f>'IHSS PRG CODE 101'!D6</f>
        <v>0</v>
      </c>
      <c r="W8" s="195">
        <f>'IHSS PRG CODE 101'!E6</f>
        <v>0</v>
      </c>
      <c r="X8" s="194">
        <f>'IHSS PRG CODE 101'!F6</f>
        <v>0</v>
      </c>
      <c r="Y8" s="196"/>
      <c r="Z8" s="82"/>
      <c r="AA8" s="195">
        <f>'IHSS CONTRACT MODE EXPENDITURES'!M9</f>
        <v>0</v>
      </c>
      <c r="AB8" s="195"/>
      <c r="AC8" s="194">
        <f>SUM(Z8:AB8)</f>
        <v>0</v>
      </c>
      <c r="AD8" s="196"/>
      <c r="AE8" s="82">
        <f>'IHSS PUB AUTHORICTY ADMIN COST'!C8</f>
        <v>0</v>
      </c>
      <c r="AF8" s="195">
        <f>'IHSS PUB AUTHORICTY ADMIN COST'!D8</f>
        <v>-497739.6000000001</v>
      </c>
      <c r="AG8" s="195">
        <f>'IHSS PUB AUTHORICTY ADMIN COST'!E8</f>
        <v>-352265.33999999985</v>
      </c>
      <c r="AH8" s="194">
        <f>SUM(AE8:AG8)</f>
        <v>-850004.94</v>
      </c>
    </row>
    <row r="9" spans="1:34" ht="13.5">
      <c r="A9" s="67" t="s">
        <v>2</v>
      </c>
      <c r="C9" s="87">
        <f t="shared" si="0"/>
        <v>0</v>
      </c>
      <c r="D9" s="88">
        <f aca="true" t="shared" si="2" ref="D9:D65">SUM(L9,Q9,V9,AF9,AA9)</f>
        <v>12164</v>
      </c>
      <c r="E9" s="88">
        <f t="shared" si="1"/>
        <v>6550</v>
      </c>
      <c r="F9" s="197">
        <f aca="true" t="shared" si="3" ref="F9:F65">SUM(C9:E9)</f>
        <v>18714</v>
      </c>
      <c r="G9" s="44"/>
      <c r="H9" s="87">
        <v>2141</v>
      </c>
      <c r="I9" s="89">
        <f aca="true" t="shared" si="4" ref="I9:I65">D9-H9</f>
        <v>10023</v>
      </c>
      <c r="K9" s="90">
        <f>'IHSS Wkr Comp &amp; IP Pymnts'!C9</f>
        <v>0</v>
      </c>
      <c r="L9" s="196">
        <f>'IHSS Wkr Comp &amp; IP Pymnts'!D9</f>
        <v>12158</v>
      </c>
      <c r="M9" s="196">
        <f>'IHSS Wkr Comp &amp; IP Pymnts'!E9</f>
        <v>6547</v>
      </c>
      <c r="N9" s="197">
        <f aca="true" t="shared" si="5" ref="N9:N65">SUM(K9:M9)</f>
        <v>18705</v>
      </c>
      <c r="O9" s="196"/>
      <c r="P9" s="90">
        <f>'IHSS SCIF &amp; ST LEVEL CONTRACTS'!C9</f>
        <v>0</v>
      </c>
      <c r="Q9" s="196">
        <f>'IHSS SCIF &amp; ST LEVEL CONTRACTS'!D9</f>
        <v>6</v>
      </c>
      <c r="R9" s="196">
        <f>'IHSS SCIF &amp; ST LEVEL CONTRACTS'!E9</f>
        <v>3</v>
      </c>
      <c r="S9" s="197">
        <f aca="true" t="shared" si="6" ref="S9:S65">SUM(P9:R9)</f>
        <v>9</v>
      </c>
      <c r="T9" s="196"/>
      <c r="U9" s="90">
        <f>'IHSS PRG CODE 101'!C7</f>
        <v>0</v>
      </c>
      <c r="V9" s="196">
        <f>'IHSS PRG CODE 101'!D7</f>
        <v>0</v>
      </c>
      <c r="W9" s="196">
        <f>'IHSS PRG CODE 101'!E7</f>
        <v>0</v>
      </c>
      <c r="X9" s="197">
        <f>'IHSS PRG CODE 101'!F7</f>
        <v>0</v>
      </c>
      <c r="Y9" s="196"/>
      <c r="Z9" s="90"/>
      <c r="AA9" s="196">
        <f>'IHSS CONTRACT MODE EXPENDITURES'!M10</f>
        <v>0</v>
      </c>
      <c r="AB9" s="196"/>
      <c r="AC9" s="197">
        <f aca="true" t="shared" si="7" ref="AC9:AC65">SUM(Z9:AB9)</f>
        <v>0</v>
      </c>
      <c r="AD9" s="196"/>
      <c r="AE9" s="90">
        <f>'IHSS PUB AUTHORICTY ADMIN COST'!C9</f>
        <v>0</v>
      </c>
      <c r="AF9" s="196">
        <f>'IHSS PUB AUTHORICTY ADMIN COST'!D9</f>
        <v>0</v>
      </c>
      <c r="AG9" s="196">
        <f>'IHSS PUB AUTHORICTY ADMIN COST'!E9</f>
        <v>0</v>
      </c>
      <c r="AH9" s="197">
        <f aca="true" t="shared" si="8" ref="AH9:AH65">SUM(AE9:AG9)</f>
        <v>0</v>
      </c>
    </row>
    <row r="10" spans="1:34" ht="13.5">
      <c r="A10" s="67" t="s">
        <v>3</v>
      </c>
      <c r="C10" s="87">
        <f t="shared" si="0"/>
        <v>0</v>
      </c>
      <c r="D10" s="88">
        <f t="shared" si="2"/>
        <v>-7039.240000000002</v>
      </c>
      <c r="E10" s="88">
        <f t="shared" si="1"/>
        <v>-7989.359999999997</v>
      </c>
      <c r="F10" s="197">
        <f t="shared" si="3"/>
        <v>-15028.599999999999</v>
      </c>
      <c r="G10" s="44"/>
      <c r="H10" s="87">
        <v>-12954</v>
      </c>
      <c r="I10" s="89">
        <f t="shared" si="4"/>
        <v>5914.759999999998</v>
      </c>
      <c r="K10" s="90">
        <f>'IHSS Wkr Comp &amp; IP Pymnts'!C10</f>
        <v>0</v>
      </c>
      <c r="L10" s="196">
        <f>'IHSS Wkr Comp &amp; IP Pymnts'!D10</f>
        <v>3816</v>
      </c>
      <c r="M10" s="196">
        <f>'IHSS Wkr Comp &amp; IP Pymnts'!E10</f>
        <v>2055</v>
      </c>
      <c r="N10" s="197">
        <f t="shared" si="5"/>
        <v>5871</v>
      </c>
      <c r="O10" s="196"/>
      <c r="P10" s="90">
        <f>'IHSS SCIF &amp; ST LEVEL CONTRACTS'!C10</f>
        <v>0</v>
      </c>
      <c r="Q10" s="196">
        <f>'IHSS SCIF &amp; ST LEVEL CONTRACTS'!D10</f>
        <v>67</v>
      </c>
      <c r="R10" s="196">
        <f>'IHSS SCIF &amp; ST LEVEL CONTRACTS'!E10</f>
        <v>28</v>
      </c>
      <c r="S10" s="197">
        <f t="shared" si="6"/>
        <v>95</v>
      </c>
      <c r="T10" s="196"/>
      <c r="U10" s="90">
        <f>'IHSS PRG CODE 101'!C8</f>
        <v>0</v>
      </c>
      <c r="V10" s="196">
        <f>'IHSS PRG CODE 101'!D8</f>
        <v>0</v>
      </c>
      <c r="W10" s="196">
        <f>'IHSS PRG CODE 101'!E8</f>
        <v>0</v>
      </c>
      <c r="X10" s="197">
        <f>'IHSS PRG CODE 101'!F8</f>
        <v>0</v>
      </c>
      <c r="Y10" s="196"/>
      <c r="Z10" s="90"/>
      <c r="AA10" s="196">
        <f>'IHSS CONTRACT MODE EXPENDITURES'!M11</f>
        <v>0</v>
      </c>
      <c r="AB10" s="196"/>
      <c r="AC10" s="197">
        <f t="shared" si="7"/>
        <v>0</v>
      </c>
      <c r="AD10" s="196"/>
      <c r="AE10" s="90">
        <f>'IHSS PUB AUTHORICTY ADMIN COST'!C10</f>
        <v>0</v>
      </c>
      <c r="AF10" s="196">
        <f>'IHSS PUB AUTHORICTY ADMIN COST'!D10</f>
        <v>-10922.240000000002</v>
      </c>
      <c r="AG10" s="196">
        <f>'IHSS PUB AUTHORICTY ADMIN COST'!E10</f>
        <v>-10072.359999999997</v>
      </c>
      <c r="AH10" s="197">
        <f t="shared" si="8"/>
        <v>-20994.6</v>
      </c>
    </row>
    <row r="11" spans="1:34" ht="13.5">
      <c r="A11" s="67" t="s">
        <v>4</v>
      </c>
      <c r="C11" s="87">
        <f t="shared" si="0"/>
        <v>0</v>
      </c>
      <c r="D11" s="88">
        <f t="shared" si="2"/>
        <v>166369.24000000002</v>
      </c>
      <c r="E11" s="88">
        <f t="shared" si="1"/>
        <v>76269.49999999997</v>
      </c>
      <c r="F11" s="197">
        <f t="shared" si="3"/>
        <v>242638.74</v>
      </c>
      <c r="G11" s="44"/>
      <c r="H11" s="87">
        <v>211331</v>
      </c>
      <c r="I11" s="89">
        <f t="shared" si="4"/>
        <v>-44961.75999999998</v>
      </c>
      <c r="K11" s="90">
        <f>'IHSS Wkr Comp &amp; IP Pymnts'!C11</f>
        <v>0</v>
      </c>
      <c r="L11" s="196">
        <f>'IHSS Wkr Comp &amp; IP Pymnts'!D11</f>
        <v>328450</v>
      </c>
      <c r="M11" s="196">
        <f>'IHSS Wkr Comp &amp; IP Pymnts'!E11</f>
        <v>176858</v>
      </c>
      <c r="N11" s="197">
        <f t="shared" si="5"/>
        <v>505308</v>
      </c>
      <c r="O11" s="196"/>
      <c r="P11" s="90">
        <f>'IHSS SCIF &amp; ST LEVEL CONTRACTS'!C11</f>
        <v>0</v>
      </c>
      <c r="Q11" s="196">
        <f>'IHSS SCIF &amp; ST LEVEL CONTRACTS'!D11</f>
        <v>1949</v>
      </c>
      <c r="R11" s="196">
        <f>'IHSS SCIF &amp; ST LEVEL CONTRACTS'!E11</f>
        <v>808</v>
      </c>
      <c r="S11" s="197">
        <f t="shared" si="6"/>
        <v>2757</v>
      </c>
      <c r="T11" s="196"/>
      <c r="U11" s="90">
        <f>'IHSS PRG CODE 101'!C9</f>
        <v>0</v>
      </c>
      <c r="V11" s="196">
        <f>'IHSS PRG CODE 101'!D9</f>
        <v>0</v>
      </c>
      <c r="W11" s="196">
        <f>'IHSS PRG CODE 101'!E9</f>
        <v>0</v>
      </c>
      <c r="X11" s="197">
        <f>'IHSS PRG CODE 101'!F9</f>
        <v>0</v>
      </c>
      <c r="Y11" s="196"/>
      <c r="Z11" s="90"/>
      <c r="AA11" s="196">
        <f>'IHSS CONTRACT MODE EXPENDITURES'!M12</f>
        <v>7454</v>
      </c>
      <c r="AB11" s="196"/>
      <c r="AC11" s="197">
        <f t="shared" si="7"/>
        <v>7454</v>
      </c>
      <c r="AD11" s="196"/>
      <c r="AE11" s="90">
        <f>'IHSS PUB AUTHORICTY ADMIN COST'!C11</f>
        <v>0</v>
      </c>
      <c r="AF11" s="196">
        <f>'IHSS PUB AUTHORICTY ADMIN COST'!D11</f>
        <v>-171483.75999999998</v>
      </c>
      <c r="AG11" s="196">
        <f>'IHSS PUB AUTHORICTY ADMIN COST'!E11</f>
        <v>-101396.50000000003</v>
      </c>
      <c r="AH11" s="197">
        <f t="shared" si="8"/>
        <v>-272880.26</v>
      </c>
    </row>
    <row r="12" spans="1:34" ht="13.5">
      <c r="A12" s="67" t="s">
        <v>5</v>
      </c>
      <c r="C12" s="87">
        <f t="shared" si="0"/>
        <v>0</v>
      </c>
      <c r="D12" s="88">
        <f t="shared" si="2"/>
        <v>-7199.600000000002</v>
      </c>
      <c r="E12" s="88">
        <f t="shared" si="1"/>
        <v>-5224.939999999999</v>
      </c>
      <c r="F12" s="197">
        <f t="shared" si="3"/>
        <v>-12424.54</v>
      </c>
      <c r="G12" s="44"/>
      <c r="H12" s="87">
        <v>10544</v>
      </c>
      <c r="I12" s="89">
        <f t="shared" si="4"/>
        <v>-17743.600000000002</v>
      </c>
      <c r="K12" s="90">
        <f>'IHSS Wkr Comp &amp; IP Pymnts'!C12</f>
        <v>0</v>
      </c>
      <c r="L12" s="196">
        <f>'IHSS Wkr Comp &amp; IP Pymnts'!D12</f>
        <v>16148</v>
      </c>
      <c r="M12" s="196">
        <f>'IHSS Wkr Comp &amp; IP Pymnts'!E12</f>
        <v>8695</v>
      </c>
      <c r="N12" s="197">
        <f t="shared" si="5"/>
        <v>24843</v>
      </c>
      <c r="O12" s="196"/>
      <c r="P12" s="90">
        <f>'IHSS SCIF &amp; ST LEVEL CONTRACTS'!C12</f>
        <v>0</v>
      </c>
      <c r="Q12" s="196">
        <f>'IHSS SCIF &amp; ST LEVEL CONTRACTS'!D12</f>
        <v>127.96000000000004</v>
      </c>
      <c r="R12" s="196">
        <f>'IHSS SCIF &amp; ST LEVEL CONTRACTS'!E12</f>
        <v>54</v>
      </c>
      <c r="S12" s="197">
        <f t="shared" si="6"/>
        <v>181.96000000000004</v>
      </c>
      <c r="T12" s="196"/>
      <c r="U12" s="90">
        <f>'IHSS PRG CODE 101'!C10</f>
        <v>0</v>
      </c>
      <c r="V12" s="196">
        <f>'IHSS PRG CODE 101'!D10</f>
        <v>0</v>
      </c>
      <c r="W12" s="196">
        <f>'IHSS PRG CODE 101'!E10</f>
        <v>0</v>
      </c>
      <c r="X12" s="197">
        <f>'IHSS PRG CODE 101'!F10</f>
        <v>0</v>
      </c>
      <c r="Y12" s="196"/>
      <c r="Z12" s="90"/>
      <c r="AA12" s="196">
        <f>'IHSS CONTRACT MODE EXPENDITURES'!M13</f>
        <v>0</v>
      </c>
      <c r="AB12" s="196"/>
      <c r="AC12" s="197">
        <f t="shared" si="7"/>
        <v>0</v>
      </c>
      <c r="AD12" s="196"/>
      <c r="AE12" s="90">
        <f>'IHSS PUB AUTHORICTY ADMIN COST'!C12</f>
        <v>0</v>
      </c>
      <c r="AF12" s="196">
        <f>'IHSS PUB AUTHORICTY ADMIN COST'!D12</f>
        <v>-23475.56</v>
      </c>
      <c r="AG12" s="196">
        <f>'IHSS PUB AUTHORICTY ADMIN COST'!E12</f>
        <v>-13973.939999999999</v>
      </c>
      <c r="AH12" s="197">
        <f t="shared" si="8"/>
        <v>-37449.5</v>
      </c>
    </row>
    <row r="13" spans="1:34" ht="13.5">
      <c r="A13" s="67" t="s">
        <v>6</v>
      </c>
      <c r="C13" s="87">
        <f t="shared" si="0"/>
        <v>0</v>
      </c>
      <c r="D13" s="88">
        <f t="shared" si="2"/>
        <v>5934.5999999999985</v>
      </c>
      <c r="E13" s="88">
        <f t="shared" si="1"/>
        <v>-3518.4399999999987</v>
      </c>
      <c r="F13" s="197">
        <f t="shared" si="3"/>
        <v>2416.16</v>
      </c>
      <c r="G13" s="44"/>
      <c r="H13" s="87">
        <v>13940</v>
      </c>
      <c r="I13" s="89">
        <f t="shared" si="4"/>
        <v>-8005.4000000000015</v>
      </c>
      <c r="K13" s="90">
        <f>'IHSS Wkr Comp &amp; IP Pymnts'!C13</f>
        <v>0</v>
      </c>
      <c r="L13" s="196">
        <f>'IHSS Wkr Comp &amp; IP Pymnts'!D13</f>
        <v>4509</v>
      </c>
      <c r="M13" s="196">
        <f>'IHSS Wkr Comp &amp; IP Pymnts'!E13</f>
        <v>2427</v>
      </c>
      <c r="N13" s="197">
        <f t="shared" si="5"/>
        <v>6936</v>
      </c>
      <c r="O13" s="196"/>
      <c r="P13" s="90">
        <f>'IHSS SCIF &amp; ST LEVEL CONTRACTS'!C13</f>
        <v>0</v>
      </c>
      <c r="Q13" s="196">
        <f>'IHSS SCIF &amp; ST LEVEL CONTRACTS'!D13</f>
        <v>55</v>
      </c>
      <c r="R13" s="196">
        <f>'IHSS SCIF &amp; ST LEVEL CONTRACTS'!E13</f>
        <v>23</v>
      </c>
      <c r="S13" s="197">
        <f t="shared" si="6"/>
        <v>78</v>
      </c>
      <c r="T13" s="196"/>
      <c r="U13" s="90">
        <f>'IHSS PRG CODE 101'!C11</f>
        <v>0</v>
      </c>
      <c r="V13" s="196">
        <f>'IHSS PRG CODE 101'!D11</f>
        <v>-7</v>
      </c>
      <c r="W13" s="196">
        <f>'IHSS PRG CODE 101'!E11</f>
        <v>-4</v>
      </c>
      <c r="X13" s="197">
        <f>'IHSS PRG CODE 101'!F11</f>
        <v>-11</v>
      </c>
      <c r="Y13" s="196"/>
      <c r="Z13" s="90"/>
      <c r="AA13" s="196">
        <f>'IHSS CONTRACT MODE EXPENDITURES'!M14</f>
        <v>0</v>
      </c>
      <c r="AB13" s="196"/>
      <c r="AC13" s="197">
        <f t="shared" si="7"/>
        <v>0</v>
      </c>
      <c r="AD13" s="196"/>
      <c r="AE13" s="90">
        <f>'IHSS PUB AUTHORICTY ADMIN COST'!C13</f>
        <v>0</v>
      </c>
      <c r="AF13" s="196">
        <f>'IHSS PUB AUTHORICTY ADMIN COST'!D13</f>
        <v>1377.5999999999985</v>
      </c>
      <c r="AG13" s="196">
        <f>'IHSS PUB AUTHORICTY ADMIN COST'!E13</f>
        <v>-5964.439999999999</v>
      </c>
      <c r="AH13" s="197">
        <f t="shared" si="8"/>
        <v>-4586.84</v>
      </c>
    </row>
    <row r="14" spans="1:34" ht="13.5">
      <c r="A14" s="67" t="s">
        <v>7</v>
      </c>
      <c r="C14" s="87">
        <f t="shared" si="0"/>
        <v>0</v>
      </c>
      <c r="D14" s="88">
        <f t="shared" si="2"/>
        <v>-197025.88</v>
      </c>
      <c r="E14" s="88">
        <f t="shared" si="1"/>
        <v>-170070.2200000001</v>
      </c>
      <c r="F14" s="197">
        <f t="shared" si="3"/>
        <v>-367096.1000000001</v>
      </c>
      <c r="G14" s="44"/>
      <c r="H14" s="87">
        <v>20959</v>
      </c>
      <c r="I14" s="89">
        <f t="shared" si="4"/>
        <v>-217984.88</v>
      </c>
      <c r="K14" s="90">
        <f>'IHSS Wkr Comp &amp; IP Pymnts'!C14</f>
        <v>0</v>
      </c>
      <c r="L14" s="196">
        <f>'IHSS Wkr Comp &amp; IP Pymnts'!D14</f>
        <v>228416</v>
      </c>
      <c r="M14" s="196">
        <f>'IHSS Wkr Comp &amp; IP Pymnts'!E14</f>
        <v>122994</v>
      </c>
      <c r="N14" s="197">
        <f t="shared" si="5"/>
        <v>351410</v>
      </c>
      <c r="O14" s="196"/>
      <c r="P14" s="90">
        <f>'IHSS SCIF &amp; ST LEVEL CONTRACTS'!C14</f>
        <v>0</v>
      </c>
      <c r="Q14" s="196">
        <f>'IHSS SCIF &amp; ST LEVEL CONTRACTS'!D14</f>
        <v>1653</v>
      </c>
      <c r="R14" s="196">
        <f>'IHSS SCIF &amp; ST LEVEL CONTRACTS'!E14</f>
        <v>663</v>
      </c>
      <c r="S14" s="197">
        <f t="shared" si="6"/>
        <v>2316</v>
      </c>
      <c r="T14" s="196"/>
      <c r="U14" s="90">
        <f>'IHSS PRG CODE 101'!C12</f>
        <v>0</v>
      </c>
      <c r="V14" s="196">
        <f>'IHSS PRG CODE 101'!D12</f>
        <v>0</v>
      </c>
      <c r="W14" s="196">
        <f>'IHSS PRG CODE 101'!E12</f>
        <v>0</v>
      </c>
      <c r="X14" s="197">
        <f>'IHSS PRG CODE 101'!F12</f>
        <v>0</v>
      </c>
      <c r="Y14" s="196"/>
      <c r="Z14" s="90"/>
      <c r="AA14" s="196">
        <f>'IHSS CONTRACT MODE EXPENDITURES'!M15</f>
        <v>0</v>
      </c>
      <c r="AB14" s="196"/>
      <c r="AC14" s="197">
        <f t="shared" si="7"/>
        <v>0</v>
      </c>
      <c r="AD14" s="196"/>
      <c r="AE14" s="90">
        <f>'IHSS PUB AUTHORICTY ADMIN COST'!C14</f>
        <v>0</v>
      </c>
      <c r="AF14" s="196">
        <f>'IHSS PUB AUTHORICTY ADMIN COST'!D14</f>
        <v>-427094.88</v>
      </c>
      <c r="AG14" s="196">
        <f>'IHSS PUB AUTHORICTY ADMIN COST'!E14</f>
        <v>-293727.2200000001</v>
      </c>
      <c r="AH14" s="197">
        <f t="shared" si="8"/>
        <v>-720822.1000000001</v>
      </c>
    </row>
    <row r="15" spans="1:34" ht="13.5">
      <c r="A15" s="67" t="s">
        <v>8</v>
      </c>
      <c r="C15" s="87">
        <f t="shared" si="0"/>
        <v>0</v>
      </c>
      <c r="D15" s="88">
        <f t="shared" si="2"/>
        <v>-2832.519999999997</v>
      </c>
      <c r="E15" s="88">
        <f t="shared" si="1"/>
        <v>-3050.8800000000047</v>
      </c>
      <c r="F15" s="197">
        <f t="shared" si="3"/>
        <v>-5883.4000000000015</v>
      </c>
      <c r="G15" s="44"/>
      <c r="H15" s="87">
        <v>-28094</v>
      </c>
      <c r="I15" s="89">
        <f t="shared" si="4"/>
        <v>25261.480000000003</v>
      </c>
      <c r="K15" s="90">
        <f>'IHSS Wkr Comp &amp; IP Pymnts'!C15</f>
        <v>0</v>
      </c>
      <c r="L15" s="196">
        <f>'IHSS Wkr Comp &amp; IP Pymnts'!D15</f>
        <v>29620</v>
      </c>
      <c r="M15" s="196">
        <f>'IHSS Wkr Comp &amp; IP Pymnts'!E15</f>
        <v>15949</v>
      </c>
      <c r="N15" s="197">
        <f t="shared" si="5"/>
        <v>45569</v>
      </c>
      <c r="O15" s="196"/>
      <c r="P15" s="90">
        <f>'IHSS SCIF &amp; ST LEVEL CONTRACTS'!C15</f>
        <v>0</v>
      </c>
      <c r="Q15" s="196">
        <f>'IHSS SCIF &amp; ST LEVEL CONTRACTS'!D15</f>
        <v>189</v>
      </c>
      <c r="R15" s="196">
        <f>'IHSS SCIF &amp; ST LEVEL CONTRACTS'!E15</f>
        <v>77</v>
      </c>
      <c r="S15" s="197">
        <f t="shared" si="6"/>
        <v>266</v>
      </c>
      <c r="T15" s="196"/>
      <c r="U15" s="90">
        <f>'IHSS PRG CODE 101'!C13</f>
        <v>0</v>
      </c>
      <c r="V15" s="196">
        <f>'IHSS PRG CODE 101'!D13</f>
        <v>0</v>
      </c>
      <c r="W15" s="196">
        <f>'IHSS PRG CODE 101'!E13</f>
        <v>0</v>
      </c>
      <c r="X15" s="197">
        <f>'IHSS PRG CODE 101'!F13</f>
        <v>0</v>
      </c>
      <c r="Y15" s="196"/>
      <c r="Z15" s="90"/>
      <c r="AA15" s="196">
        <f>'IHSS CONTRACT MODE EXPENDITURES'!M16</f>
        <v>0</v>
      </c>
      <c r="AB15" s="196"/>
      <c r="AC15" s="197">
        <f t="shared" si="7"/>
        <v>0</v>
      </c>
      <c r="AD15" s="196"/>
      <c r="AE15" s="90">
        <f>'IHSS PUB AUTHORICTY ADMIN COST'!C15</f>
        <v>0</v>
      </c>
      <c r="AF15" s="196">
        <f>'IHSS PUB AUTHORICTY ADMIN COST'!D15</f>
        <v>-32641.519999999997</v>
      </c>
      <c r="AG15" s="196">
        <f>'IHSS PUB AUTHORICTY ADMIN COST'!E15</f>
        <v>-19076.880000000005</v>
      </c>
      <c r="AH15" s="197">
        <f t="shared" si="8"/>
        <v>-51718.4</v>
      </c>
    </row>
    <row r="16" spans="1:34" ht="13.5">
      <c r="A16" s="67" t="s">
        <v>9</v>
      </c>
      <c r="C16" s="87">
        <f t="shared" si="0"/>
        <v>0</v>
      </c>
      <c r="D16" s="88">
        <f t="shared" si="2"/>
        <v>822.5399999999936</v>
      </c>
      <c r="E16" s="88">
        <f t="shared" si="1"/>
        <v>-2689.5999999999913</v>
      </c>
      <c r="F16" s="197">
        <f t="shared" si="3"/>
        <v>-1867.0599999999977</v>
      </c>
      <c r="G16" s="44"/>
      <c r="H16" s="87">
        <v>60124</v>
      </c>
      <c r="I16" s="89">
        <f t="shared" si="4"/>
        <v>-59301.46000000001</v>
      </c>
      <c r="K16" s="90">
        <f>'IHSS Wkr Comp &amp; IP Pymnts'!C16</f>
        <v>0</v>
      </c>
      <c r="L16" s="196">
        <f>'IHSS Wkr Comp &amp; IP Pymnts'!D16</f>
        <v>77610</v>
      </c>
      <c r="M16" s="196">
        <f>'IHSS Wkr Comp &amp; IP Pymnts'!E16</f>
        <v>41792</v>
      </c>
      <c r="N16" s="197">
        <f t="shared" si="5"/>
        <v>119402</v>
      </c>
      <c r="O16" s="196"/>
      <c r="P16" s="90">
        <f>'IHSS SCIF &amp; ST LEVEL CONTRACTS'!C16</f>
        <v>0</v>
      </c>
      <c r="Q16" s="196">
        <f>'IHSS SCIF &amp; ST LEVEL CONTRACTS'!D16</f>
        <v>576</v>
      </c>
      <c r="R16" s="196">
        <f>'IHSS SCIF &amp; ST LEVEL CONTRACTS'!E16</f>
        <v>228</v>
      </c>
      <c r="S16" s="197">
        <f t="shared" si="6"/>
        <v>804</v>
      </c>
      <c r="T16" s="196"/>
      <c r="U16" s="90">
        <f>'IHSS PRG CODE 101'!C14</f>
        <v>0</v>
      </c>
      <c r="V16" s="196">
        <f>'IHSS PRG CODE 101'!D14</f>
        <v>8353</v>
      </c>
      <c r="W16" s="196">
        <f>'IHSS PRG CODE 101'!E14</f>
        <v>4498</v>
      </c>
      <c r="X16" s="197">
        <f>'IHSS PRG CODE 101'!F14</f>
        <v>12851</v>
      </c>
      <c r="Y16" s="196"/>
      <c r="Z16" s="90"/>
      <c r="AA16" s="196">
        <f>'IHSS CONTRACT MODE EXPENDITURES'!M17</f>
        <v>0</v>
      </c>
      <c r="AB16" s="196"/>
      <c r="AC16" s="197">
        <f t="shared" si="7"/>
        <v>0</v>
      </c>
      <c r="AD16" s="196"/>
      <c r="AE16" s="90">
        <f>'IHSS PUB AUTHORICTY ADMIN COST'!C16</f>
        <v>0</v>
      </c>
      <c r="AF16" s="196">
        <f>'IHSS PUB AUTHORICTY ADMIN COST'!D16</f>
        <v>-85716.46</v>
      </c>
      <c r="AG16" s="196">
        <f>'IHSS PUB AUTHORICTY ADMIN COST'!E16</f>
        <v>-49207.59999999999</v>
      </c>
      <c r="AH16" s="197">
        <f t="shared" si="8"/>
        <v>-134924.06</v>
      </c>
    </row>
    <row r="17" spans="1:34" ht="13.5">
      <c r="A17" s="67" t="s">
        <v>10</v>
      </c>
      <c r="C17" s="87">
        <f t="shared" si="0"/>
        <v>0</v>
      </c>
      <c r="D17" s="88">
        <f t="shared" si="2"/>
        <v>187243.5</v>
      </c>
      <c r="E17" s="88">
        <f t="shared" si="1"/>
        <v>68761.09999999998</v>
      </c>
      <c r="F17" s="197">
        <f t="shared" si="3"/>
        <v>256004.59999999998</v>
      </c>
      <c r="G17" s="44"/>
      <c r="H17" s="87">
        <v>344586</v>
      </c>
      <c r="I17" s="89">
        <f t="shared" si="4"/>
        <v>-157342.5</v>
      </c>
      <c r="K17" s="90">
        <f>'IHSS Wkr Comp &amp; IP Pymnts'!C17</f>
        <v>0</v>
      </c>
      <c r="L17" s="196">
        <f>'IHSS Wkr Comp &amp; IP Pymnts'!D17</f>
        <v>664025</v>
      </c>
      <c r="M17" s="196">
        <f>'IHSS Wkr Comp &amp; IP Pymnts'!E17</f>
        <v>357551</v>
      </c>
      <c r="N17" s="197">
        <f t="shared" si="5"/>
        <v>1021576</v>
      </c>
      <c r="O17" s="196"/>
      <c r="P17" s="90">
        <f>'IHSS SCIF &amp; ST LEVEL CONTRACTS'!C17</f>
        <v>0</v>
      </c>
      <c r="Q17" s="196">
        <f>'IHSS SCIF &amp; ST LEVEL CONTRACTS'!D17</f>
        <v>2910</v>
      </c>
      <c r="R17" s="196">
        <f>'IHSS SCIF &amp; ST LEVEL CONTRACTS'!E17</f>
        <v>1159</v>
      </c>
      <c r="S17" s="197">
        <f t="shared" si="6"/>
        <v>4069</v>
      </c>
      <c r="T17" s="196"/>
      <c r="U17" s="90">
        <f>'IHSS PRG CODE 101'!C15</f>
        <v>0</v>
      </c>
      <c r="V17" s="196">
        <f>'IHSS PRG CODE 101'!D15</f>
        <v>0</v>
      </c>
      <c r="W17" s="196">
        <f>'IHSS PRG CODE 101'!E15</f>
        <v>0</v>
      </c>
      <c r="X17" s="197">
        <f>'IHSS PRG CODE 101'!F15</f>
        <v>0</v>
      </c>
      <c r="Y17" s="196"/>
      <c r="Z17" s="90"/>
      <c r="AA17" s="196">
        <f>'IHSS CONTRACT MODE EXPENDITURES'!M18</f>
        <v>0</v>
      </c>
      <c r="AB17" s="196"/>
      <c r="AC17" s="197">
        <f t="shared" si="7"/>
        <v>0</v>
      </c>
      <c r="AD17" s="196"/>
      <c r="AE17" s="90">
        <f>'IHSS PUB AUTHORICTY ADMIN COST'!C17</f>
        <v>0</v>
      </c>
      <c r="AF17" s="196">
        <f>'IHSS PUB AUTHORICTY ADMIN COST'!D17</f>
        <v>-479691.5</v>
      </c>
      <c r="AG17" s="196">
        <f>'IHSS PUB AUTHORICTY ADMIN COST'!E17</f>
        <v>-289948.9</v>
      </c>
      <c r="AH17" s="197">
        <f t="shared" si="8"/>
        <v>-769640.4</v>
      </c>
    </row>
    <row r="18" spans="1:34" ht="13.5">
      <c r="A18" s="67" t="s">
        <v>11</v>
      </c>
      <c r="C18" s="87">
        <f t="shared" si="0"/>
        <v>0</v>
      </c>
      <c r="D18" s="88">
        <f t="shared" si="2"/>
        <v>36350.2</v>
      </c>
      <c r="E18" s="88">
        <f t="shared" si="1"/>
        <v>17895.059999999998</v>
      </c>
      <c r="F18" s="197">
        <f t="shared" si="3"/>
        <v>54245.259999999995</v>
      </c>
      <c r="G18" s="44"/>
      <c r="H18" s="87">
        <v>5789</v>
      </c>
      <c r="I18" s="89">
        <f t="shared" si="4"/>
        <v>30561.199999999997</v>
      </c>
      <c r="K18" s="90">
        <f>'IHSS Wkr Comp &amp; IP Pymnts'!C18</f>
        <v>0</v>
      </c>
      <c r="L18" s="196">
        <f>'IHSS Wkr Comp &amp; IP Pymnts'!D18</f>
        <v>53221</v>
      </c>
      <c r="M18" s="196">
        <f>'IHSS Wkr Comp &amp; IP Pymnts'!E18</f>
        <v>28657</v>
      </c>
      <c r="N18" s="197">
        <f t="shared" si="5"/>
        <v>81878</v>
      </c>
      <c r="O18" s="196"/>
      <c r="P18" s="90">
        <f>'IHSS SCIF &amp; ST LEVEL CONTRACTS'!C18</f>
        <v>0</v>
      </c>
      <c r="Q18" s="196">
        <f>'IHSS SCIF &amp; ST LEVEL CONTRACTS'!D18</f>
        <v>171.22000000000003</v>
      </c>
      <c r="R18" s="196">
        <f>'IHSS SCIF &amp; ST LEVEL CONTRACTS'!E18</f>
        <v>67</v>
      </c>
      <c r="S18" s="197">
        <f t="shared" si="6"/>
        <v>238.22000000000003</v>
      </c>
      <c r="T18" s="196"/>
      <c r="U18" s="90">
        <f>'IHSS PRG CODE 101'!C16</f>
        <v>0</v>
      </c>
      <c r="V18" s="196">
        <f>'IHSS PRG CODE 101'!D16</f>
        <v>0</v>
      </c>
      <c r="W18" s="196">
        <f>'IHSS PRG CODE 101'!E16</f>
        <v>0</v>
      </c>
      <c r="X18" s="197">
        <f>'IHSS PRG CODE 101'!F16</f>
        <v>0</v>
      </c>
      <c r="Y18" s="196"/>
      <c r="Z18" s="90"/>
      <c r="AA18" s="196">
        <f>'IHSS CONTRACT MODE EXPENDITURES'!M19</f>
        <v>0</v>
      </c>
      <c r="AB18" s="196"/>
      <c r="AC18" s="197">
        <f t="shared" si="7"/>
        <v>0</v>
      </c>
      <c r="AD18" s="196"/>
      <c r="AE18" s="90">
        <f>'IHSS PUB AUTHORICTY ADMIN COST'!C18</f>
        <v>0</v>
      </c>
      <c r="AF18" s="196">
        <f>'IHSS PUB AUTHORICTY ADMIN COST'!D18</f>
        <v>-17042.02</v>
      </c>
      <c r="AG18" s="196">
        <f>'IHSS PUB AUTHORICTY ADMIN COST'!E18</f>
        <v>-10828.940000000002</v>
      </c>
      <c r="AH18" s="197">
        <f t="shared" si="8"/>
        <v>-27870.960000000003</v>
      </c>
    </row>
    <row r="19" spans="1:34" ht="13.5">
      <c r="A19" s="67" t="s">
        <v>12</v>
      </c>
      <c r="C19" s="87">
        <f t="shared" si="0"/>
        <v>0</v>
      </c>
      <c r="D19" s="88">
        <f t="shared" si="2"/>
        <v>26146.320000000007</v>
      </c>
      <c r="E19" s="88">
        <f t="shared" si="1"/>
        <v>11667.159999999996</v>
      </c>
      <c r="F19" s="197">
        <f t="shared" si="3"/>
        <v>37813.48</v>
      </c>
      <c r="G19" s="44"/>
      <c r="H19" s="87">
        <v>887</v>
      </c>
      <c r="I19" s="89">
        <f t="shared" si="4"/>
        <v>25259.320000000007</v>
      </c>
      <c r="K19" s="90">
        <f>'IHSS Wkr Comp &amp; IP Pymnts'!C19</f>
        <v>0</v>
      </c>
      <c r="L19" s="196">
        <f>'IHSS Wkr Comp &amp; IP Pymnts'!D19</f>
        <v>45120</v>
      </c>
      <c r="M19" s="196">
        <f>'IHSS Wkr Comp &amp; IP Pymnts'!E19</f>
        <v>24296</v>
      </c>
      <c r="N19" s="197">
        <f t="shared" si="5"/>
        <v>69416</v>
      </c>
      <c r="O19" s="196"/>
      <c r="P19" s="90">
        <f>'IHSS SCIF &amp; ST LEVEL CONTRACTS'!C19</f>
        <v>0</v>
      </c>
      <c r="Q19" s="196">
        <f>'IHSS SCIF &amp; ST LEVEL CONTRACTS'!D19</f>
        <v>732.3000000000002</v>
      </c>
      <c r="R19" s="196">
        <f>'IHSS SCIF &amp; ST LEVEL CONTRACTS'!E19</f>
        <v>305</v>
      </c>
      <c r="S19" s="197">
        <f t="shared" si="6"/>
        <v>1037.3000000000002</v>
      </c>
      <c r="T19" s="196"/>
      <c r="U19" s="90">
        <f>'IHSS PRG CODE 101'!C17</f>
        <v>0</v>
      </c>
      <c r="V19" s="196">
        <f>'IHSS PRG CODE 101'!D17</f>
        <v>0</v>
      </c>
      <c r="W19" s="196">
        <f>'IHSS PRG CODE 101'!E17</f>
        <v>0</v>
      </c>
      <c r="X19" s="197">
        <f>'IHSS PRG CODE 101'!F17</f>
        <v>0</v>
      </c>
      <c r="Y19" s="196"/>
      <c r="Z19" s="90"/>
      <c r="AA19" s="196">
        <f>'IHSS CONTRACT MODE EXPENDITURES'!M20</f>
        <v>0</v>
      </c>
      <c r="AB19" s="196"/>
      <c r="AC19" s="197">
        <f t="shared" si="7"/>
        <v>0</v>
      </c>
      <c r="AD19" s="196"/>
      <c r="AE19" s="90">
        <f>'IHSS PUB AUTHORICTY ADMIN COST'!C19</f>
        <v>0</v>
      </c>
      <c r="AF19" s="196">
        <f>'IHSS PUB AUTHORICTY ADMIN COST'!D19</f>
        <v>-19705.979999999996</v>
      </c>
      <c r="AG19" s="196">
        <f>'IHSS PUB AUTHORICTY ADMIN COST'!E19</f>
        <v>-12933.840000000004</v>
      </c>
      <c r="AH19" s="197">
        <f t="shared" si="8"/>
        <v>-32639.82</v>
      </c>
    </row>
    <row r="20" spans="1:34" ht="13.5">
      <c r="A20" s="67" t="s">
        <v>13</v>
      </c>
      <c r="C20" s="87">
        <f t="shared" si="0"/>
        <v>0</v>
      </c>
      <c r="D20" s="88">
        <f t="shared" si="2"/>
        <v>139324.74</v>
      </c>
      <c r="E20" s="88">
        <f t="shared" si="1"/>
        <v>69451.85999999997</v>
      </c>
      <c r="F20" s="197">
        <f t="shared" si="3"/>
        <v>208776.59999999998</v>
      </c>
      <c r="G20" s="44"/>
      <c r="H20" s="87">
        <v>186930</v>
      </c>
      <c r="I20" s="89">
        <f t="shared" si="4"/>
        <v>-47605.26000000001</v>
      </c>
      <c r="K20" s="90">
        <f>'IHSS Wkr Comp &amp; IP Pymnts'!C20</f>
        <v>0</v>
      </c>
      <c r="L20" s="196">
        <f>'IHSS Wkr Comp &amp; IP Pymnts'!D20</f>
        <v>254530</v>
      </c>
      <c r="M20" s="196">
        <f>'IHSS Wkr Comp &amp; IP Pymnts'!E20</f>
        <v>137056</v>
      </c>
      <c r="N20" s="197">
        <f t="shared" si="5"/>
        <v>391586</v>
      </c>
      <c r="O20" s="196"/>
      <c r="P20" s="90">
        <f>'IHSS SCIF &amp; ST LEVEL CONTRACTS'!C20</f>
        <v>0</v>
      </c>
      <c r="Q20" s="196">
        <f>'IHSS SCIF &amp; ST LEVEL CONTRACTS'!D20</f>
        <v>1601</v>
      </c>
      <c r="R20" s="196">
        <f>'IHSS SCIF &amp; ST LEVEL CONTRACTS'!E20</f>
        <v>639</v>
      </c>
      <c r="S20" s="197">
        <f t="shared" si="6"/>
        <v>2240</v>
      </c>
      <c r="T20" s="196"/>
      <c r="U20" s="90">
        <f>'IHSS PRG CODE 101'!C18</f>
        <v>0</v>
      </c>
      <c r="V20" s="196">
        <f>'IHSS PRG CODE 101'!D18</f>
        <v>0</v>
      </c>
      <c r="W20" s="196">
        <f>'IHSS PRG CODE 101'!E18</f>
        <v>0</v>
      </c>
      <c r="X20" s="197">
        <f>'IHSS PRG CODE 101'!F18</f>
        <v>0</v>
      </c>
      <c r="Y20" s="196"/>
      <c r="Z20" s="90"/>
      <c r="AA20" s="196">
        <f>'IHSS CONTRACT MODE EXPENDITURES'!M21</f>
        <v>0</v>
      </c>
      <c r="AB20" s="196"/>
      <c r="AC20" s="197">
        <f t="shared" si="7"/>
        <v>0</v>
      </c>
      <c r="AD20" s="196"/>
      <c r="AE20" s="90">
        <f>'IHSS PUB AUTHORICTY ADMIN COST'!C20</f>
        <v>0</v>
      </c>
      <c r="AF20" s="196">
        <f>'IHSS PUB AUTHORICTY ADMIN COST'!D20</f>
        <v>-116806.26</v>
      </c>
      <c r="AG20" s="196">
        <f>'IHSS PUB AUTHORICTY ADMIN COST'!E20</f>
        <v>-68243.14000000003</v>
      </c>
      <c r="AH20" s="197">
        <f t="shared" si="8"/>
        <v>-185049.40000000002</v>
      </c>
    </row>
    <row r="21" spans="1:34" ht="13.5">
      <c r="A21" s="67" t="s">
        <v>14</v>
      </c>
      <c r="C21" s="87">
        <f t="shared" si="0"/>
        <v>0</v>
      </c>
      <c r="D21" s="88">
        <f t="shared" si="2"/>
        <v>10008.84</v>
      </c>
      <c r="E21" s="88">
        <f t="shared" si="1"/>
        <v>4957.655000000001</v>
      </c>
      <c r="F21" s="197">
        <f t="shared" si="3"/>
        <v>14966.495</v>
      </c>
      <c r="G21" s="44"/>
      <c r="H21" s="87">
        <v>34091</v>
      </c>
      <c r="I21" s="89">
        <f t="shared" si="4"/>
        <v>-24082.16</v>
      </c>
      <c r="K21" s="90">
        <f>'IHSS Wkr Comp &amp; IP Pymnts'!C21</f>
        <v>0</v>
      </c>
      <c r="L21" s="196">
        <f>'IHSS Wkr Comp &amp; IP Pymnts'!D21</f>
        <v>14217</v>
      </c>
      <c r="M21" s="196">
        <f>'IHSS Wkr Comp &amp; IP Pymnts'!E21</f>
        <v>7657</v>
      </c>
      <c r="N21" s="197">
        <f t="shared" si="5"/>
        <v>21874</v>
      </c>
      <c r="O21" s="196"/>
      <c r="P21" s="90">
        <f>'IHSS SCIF &amp; ST LEVEL CONTRACTS'!C21</f>
        <v>0</v>
      </c>
      <c r="Q21" s="196">
        <f>'IHSS SCIF &amp; ST LEVEL CONTRACTS'!D21</f>
        <v>33</v>
      </c>
      <c r="R21" s="196">
        <f>'IHSS SCIF &amp; ST LEVEL CONTRACTS'!E21</f>
        <v>11.894999999999982</v>
      </c>
      <c r="S21" s="197">
        <f t="shared" si="6"/>
        <v>44.89499999999998</v>
      </c>
      <c r="T21" s="196"/>
      <c r="U21" s="90">
        <f>'IHSS PRG CODE 101'!C19</f>
        <v>0</v>
      </c>
      <c r="V21" s="196">
        <f>'IHSS PRG CODE 101'!D19</f>
        <v>0</v>
      </c>
      <c r="W21" s="196">
        <f>'IHSS PRG CODE 101'!E19</f>
        <v>0</v>
      </c>
      <c r="X21" s="197">
        <f>'IHSS PRG CODE 101'!F19</f>
        <v>0</v>
      </c>
      <c r="Y21" s="196"/>
      <c r="Z21" s="90"/>
      <c r="AA21" s="196">
        <f>'IHSS CONTRACT MODE EXPENDITURES'!M22</f>
        <v>0</v>
      </c>
      <c r="AB21" s="196"/>
      <c r="AC21" s="197">
        <f t="shared" si="7"/>
        <v>0</v>
      </c>
      <c r="AD21" s="196"/>
      <c r="AE21" s="90">
        <f>'IHSS PUB AUTHORICTY ADMIN COST'!C21</f>
        <v>0</v>
      </c>
      <c r="AF21" s="196">
        <f>'IHSS PUB AUTHORICTY ADMIN COST'!D21</f>
        <v>-4241.16</v>
      </c>
      <c r="AG21" s="196">
        <f>'IHSS PUB AUTHORICTY ADMIN COST'!E21</f>
        <v>-2711.24</v>
      </c>
      <c r="AH21" s="197">
        <f t="shared" si="8"/>
        <v>-6952.4</v>
      </c>
    </row>
    <row r="22" spans="1:34" ht="13.5">
      <c r="A22" s="67" t="s">
        <v>15</v>
      </c>
      <c r="C22" s="87">
        <f t="shared" si="0"/>
        <v>0</v>
      </c>
      <c r="D22" s="88">
        <f t="shared" si="2"/>
        <v>9978.660000000003</v>
      </c>
      <c r="E22" s="88">
        <f t="shared" si="1"/>
        <v>5391.8000000000175</v>
      </c>
      <c r="F22" s="197">
        <f t="shared" si="3"/>
        <v>15370.460000000021</v>
      </c>
      <c r="G22" s="44"/>
      <c r="H22" s="87">
        <v>-7875</v>
      </c>
      <c r="I22" s="89">
        <f t="shared" si="4"/>
        <v>17853.660000000003</v>
      </c>
      <c r="K22" s="90">
        <f>'IHSS Wkr Comp &amp; IP Pymnts'!C22</f>
        <v>0</v>
      </c>
      <c r="L22" s="196">
        <f>'IHSS Wkr Comp &amp; IP Pymnts'!D22</f>
        <v>157427</v>
      </c>
      <c r="M22" s="196">
        <f>'IHSS Wkr Comp &amp; IP Pymnts'!E22</f>
        <v>84767</v>
      </c>
      <c r="N22" s="197">
        <f t="shared" si="5"/>
        <v>242194</v>
      </c>
      <c r="O22" s="196"/>
      <c r="P22" s="90">
        <f>'IHSS SCIF &amp; ST LEVEL CONTRACTS'!C22</f>
        <v>0</v>
      </c>
      <c r="Q22" s="196">
        <f>'IHSS SCIF &amp; ST LEVEL CONTRACTS'!D22</f>
        <v>954</v>
      </c>
      <c r="R22" s="196">
        <f>'IHSS SCIF &amp; ST LEVEL CONTRACTS'!E22</f>
        <v>383</v>
      </c>
      <c r="S22" s="197">
        <f t="shared" si="6"/>
        <v>1337</v>
      </c>
      <c r="T22" s="196"/>
      <c r="U22" s="90">
        <f>'IHSS PRG CODE 101'!C20</f>
        <v>0</v>
      </c>
      <c r="V22" s="196">
        <f>'IHSS PRG CODE 101'!D20</f>
        <v>0</v>
      </c>
      <c r="W22" s="196">
        <f>'IHSS PRG CODE 101'!E20</f>
        <v>0</v>
      </c>
      <c r="X22" s="197">
        <f>'IHSS PRG CODE 101'!F20</f>
        <v>0</v>
      </c>
      <c r="Y22" s="196"/>
      <c r="Z22" s="90"/>
      <c r="AA22" s="196">
        <f>'IHSS CONTRACT MODE EXPENDITURES'!M23</f>
        <v>0</v>
      </c>
      <c r="AB22" s="196"/>
      <c r="AC22" s="197">
        <f t="shared" si="7"/>
        <v>0</v>
      </c>
      <c r="AD22" s="196"/>
      <c r="AE22" s="90">
        <f>'IHSS PUB AUTHORICTY ADMIN COST'!C22</f>
        <v>0</v>
      </c>
      <c r="AF22" s="196">
        <f>'IHSS PUB AUTHORICTY ADMIN COST'!D22</f>
        <v>-148402.34</v>
      </c>
      <c r="AG22" s="196">
        <f>'IHSS PUB AUTHORICTY ADMIN COST'!E22</f>
        <v>-79758.19999999998</v>
      </c>
      <c r="AH22" s="197">
        <f t="shared" si="8"/>
        <v>-228160.53999999998</v>
      </c>
    </row>
    <row r="23" spans="1:34" ht="13.5">
      <c r="A23" s="67" t="s">
        <v>16</v>
      </c>
      <c r="C23" s="87">
        <f t="shared" si="0"/>
        <v>0</v>
      </c>
      <c r="D23" s="88">
        <f t="shared" si="2"/>
        <v>-21595.259999999995</v>
      </c>
      <c r="E23" s="88">
        <f t="shared" si="1"/>
        <v>-14951.920000000027</v>
      </c>
      <c r="F23" s="197">
        <f t="shared" si="3"/>
        <v>-36547.18000000002</v>
      </c>
      <c r="G23" s="44"/>
      <c r="H23" s="87">
        <v>-8855</v>
      </c>
      <c r="I23" s="89">
        <f t="shared" si="4"/>
        <v>-12740.259999999995</v>
      </c>
      <c r="K23" s="90">
        <f>'IHSS Wkr Comp &amp; IP Pymnts'!C23</f>
        <v>0</v>
      </c>
      <c r="L23" s="196">
        <f>'IHSS Wkr Comp &amp; IP Pymnts'!D23</f>
        <v>60322</v>
      </c>
      <c r="M23" s="196">
        <f>'IHSS Wkr Comp &amp; IP Pymnts'!E23</f>
        <v>32482</v>
      </c>
      <c r="N23" s="197">
        <f t="shared" si="5"/>
        <v>92804</v>
      </c>
      <c r="O23" s="196"/>
      <c r="P23" s="90">
        <f>'IHSS SCIF &amp; ST LEVEL CONTRACTS'!C23</f>
        <v>0</v>
      </c>
      <c r="Q23" s="196">
        <f>'IHSS SCIF &amp; ST LEVEL CONTRACTS'!D23</f>
        <v>428</v>
      </c>
      <c r="R23" s="196">
        <f>'IHSS SCIF &amp; ST LEVEL CONTRACTS'!E23</f>
        <v>177</v>
      </c>
      <c r="S23" s="197">
        <f t="shared" si="6"/>
        <v>605</v>
      </c>
      <c r="T23" s="196"/>
      <c r="U23" s="90">
        <f>'IHSS PRG CODE 101'!C21</f>
        <v>0</v>
      </c>
      <c r="V23" s="196">
        <f>'IHSS PRG CODE 101'!D21</f>
        <v>0</v>
      </c>
      <c r="W23" s="196">
        <f>'IHSS PRG CODE 101'!E21</f>
        <v>0</v>
      </c>
      <c r="X23" s="197">
        <f>'IHSS PRG CODE 101'!F21</f>
        <v>0</v>
      </c>
      <c r="Y23" s="196"/>
      <c r="Z23" s="90"/>
      <c r="AA23" s="196">
        <f>'IHSS CONTRACT MODE EXPENDITURES'!M24</f>
        <v>0</v>
      </c>
      <c r="AB23" s="196"/>
      <c r="AC23" s="197">
        <f t="shared" si="7"/>
        <v>0</v>
      </c>
      <c r="AD23" s="196"/>
      <c r="AE23" s="90">
        <f>'IHSS PUB AUTHORICTY ADMIN COST'!C23</f>
        <v>0</v>
      </c>
      <c r="AF23" s="196">
        <f>'IHSS PUB AUTHORICTY ADMIN COST'!D23</f>
        <v>-82345.26</v>
      </c>
      <c r="AG23" s="196">
        <f>'IHSS PUB AUTHORICTY ADMIN COST'!E23</f>
        <v>-47610.92000000003</v>
      </c>
      <c r="AH23" s="197">
        <f t="shared" si="8"/>
        <v>-129956.18000000002</v>
      </c>
    </row>
    <row r="24" spans="1:34" ht="13.5">
      <c r="A24" s="67" t="s">
        <v>17</v>
      </c>
      <c r="C24" s="87">
        <f t="shared" si="0"/>
        <v>0</v>
      </c>
      <c r="D24" s="88">
        <f t="shared" si="2"/>
        <v>83689.98</v>
      </c>
      <c r="E24" s="88">
        <f t="shared" si="1"/>
        <v>43582.06</v>
      </c>
      <c r="F24" s="197">
        <f t="shared" si="3"/>
        <v>127272.04</v>
      </c>
      <c r="G24" s="44"/>
      <c r="H24" s="87">
        <v>28839</v>
      </c>
      <c r="I24" s="89">
        <f t="shared" si="4"/>
        <v>54850.979999999996</v>
      </c>
      <c r="K24" s="90">
        <f>'IHSS Wkr Comp &amp; IP Pymnts'!C24</f>
        <v>0</v>
      </c>
      <c r="L24" s="196">
        <f>'IHSS Wkr Comp &amp; IP Pymnts'!D24</f>
        <v>101015</v>
      </c>
      <c r="M24" s="196">
        <f>'IHSS Wkr Comp &amp; IP Pymnts'!E24</f>
        <v>54395</v>
      </c>
      <c r="N24" s="197">
        <f t="shared" si="5"/>
        <v>155410</v>
      </c>
      <c r="O24" s="196"/>
      <c r="P24" s="90">
        <f>'IHSS SCIF &amp; ST LEVEL CONTRACTS'!C24</f>
        <v>0</v>
      </c>
      <c r="Q24" s="196">
        <f>'IHSS SCIF &amp; ST LEVEL CONTRACTS'!D24</f>
        <v>570</v>
      </c>
      <c r="R24" s="196">
        <f>'IHSS SCIF &amp; ST LEVEL CONTRACTS'!E24</f>
        <v>228</v>
      </c>
      <c r="S24" s="197">
        <f t="shared" si="6"/>
        <v>798</v>
      </c>
      <c r="T24" s="196"/>
      <c r="U24" s="90">
        <f>'IHSS PRG CODE 101'!C22</f>
        <v>0</v>
      </c>
      <c r="V24" s="196">
        <f>'IHSS PRG CODE 101'!D22</f>
        <v>0</v>
      </c>
      <c r="W24" s="196">
        <f>'IHSS PRG CODE 101'!E22</f>
        <v>0</v>
      </c>
      <c r="X24" s="197">
        <f>'IHSS PRG CODE 101'!F22</f>
        <v>0</v>
      </c>
      <c r="Y24" s="196"/>
      <c r="Z24" s="90"/>
      <c r="AA24" s="196">
        <f>'IHSS CONTRACT MODE EXPENDITURES'!M25</f>
        <v>0</v>
      </c>
      <c r="AB24" s="196"/>
      <c r="AC24" s="197">
        <f t="shared" si="7"/>
        <v>0</v>
      </c>
      <c r="AD24" s="196"/>
      <c r="AE24" s="90">
        <f>'IHSS PUB AUTHORICTY ADMIN COST'!C24</f>
        <v>0</v>
      </c>
      <c r="AF24" s="196">
        <f>'IHSS PUB AUTHORICTY ADMIN COST'!D24</f>
        <v>-17895.02</v>
      </c>
      <c r="AG24" s="196">
        <f>'IHSS PUB AUTHORICTY ADMIN COST'!E24</f>
        <v>-11040.939999999999</v>
      </c>
      <c r="AH24" s="197">
        <f t="shared" si="8"/>
        <v>-28935.96</v>
      </c>
    </row>
    <row r="25" spans="1:34" ht="13.5">
      <c r="A25" s="67" t="s">
        <v>18</v>
      </c>
      <c r="C25" s="87">
        <f t="shared" si="0"/>
        <v>0</v>
      </c>
      <c r="D25" s="88">
        <f t="shared" si="2"/>
        <v>40461.94</v>
      </c>
      <c r="E25" s="88">
        <f t="shared" si="1"/>
        <v>21047.66</v>
      </c>
      <c r="F25" s="197">
        <f t="shared" si="3"/>
        <v>61509.600000000006</v>
      </c>
      <c r="G25" s="44"/>
      <c r="H25" s="87">
        <v>33292</v>
      </c>
      <c r="I25" s="89">
        <f t="shared" si="4"/>
        <v>7169.940000000002</v>
      </c>
      <c r="K25" s="90">
        <f>'IHSS Wkr Comp &amp; IP Pymnts'!C25</f>
        <v>0</v>
      </c>
      <c r="L25" s="196">
        <f>'IHSS Wkr Comp &amp; IP Pymnts'!D25</f>
        <v>43442</v>
      </c>
      <c r="M25" s="196">
        <f>'IHSS Wkr Comp &amp; IP Pymnts'!E25</f>
        <v>23392</v>
      </c>
      <c r="N25" s="197">
        <f t="shared" si="5"/>
        <v>66834</v>
      </c>
      <c r="O25" s="196"/>
      <c r="P25" s="90">
        <f>'IHSS SCIF &amp; ST LEVEL CONTRACTS'!C25</f>
        <v>0</v>
      </c>
      <c r="Q25" s="196">
        <f>'IHSS SCIF &amp; ST LEVEL CONTRACTS'!D25</f>
        <v>82</v>
      </c>
      <c r="R25" s="196">
        <f>'IHSS SCIF &amp; ST LEVEL CONTRACTS'!E25</f>
        <v>33</v>
      </c>
      <c r="S25" s="197">
        <f t="shared" si="6"/>
        <v>115</v>
      </c>
      <c r="T25" s="196"/>
      <c r="U25" s="90">
        <f>'IHSS PRG CODE 101'!C23</f>
        <v>0</v>
      </c>
      <c r="V25" s="196">
        <f>'IHSS PRG CODE 101'!D23</f>
        <v>0</v>
      </c>
      <c r="W25" s="196">
        <f>'IHSS PRG CODE 101'!E23</f>
        <v>0</v>
      </c>
      <c r="X25" s="197">
        <f>'IHSS PRG CODE 101'!F23</f>
        <v>0</v>
      </c>
      <c r="Y25" s="196"/>
      <c r="Z25" s="90"/>
      <c r="AA25" s="196">
        <f>'IHSS CONTRACT MODE EXPENDITURES'!M26</f>
        <v>0</v>
      </c>
      <c r="AB25" s="196"/>
      <c r="AC25" s="197">
        <f t="shared" si="7"/>
        <v>0</v>
      </c>
      <c r="AD25" s="196"/>
      <c r="AE25" s="90">
        <f>'IHSS PUB AUTHORICTY ADMIN COST'!C25</f>
        <v>0</v>
      </c>
      <c r="AF25" s="196">
        <f>'IHSS PUB AUTHORICTY ADMIN COST'!D25</f>
        <v>-3062.0600000000004</v>
      </c>
      <c r="AG25" s="196">
        <f>'IHSS PUB AUTHORICTY ADMIN COST'!E25</f>
        <v>-2377.3399999999992</v>
      </c>
      <c r="AH25" s="197">
        <f t="shared" si="8"/>
        <v>-5439.4</v>
      </c>
    </row>
    <row r="26" spans="1:34" ht="13.5">
      <c r="A26" s="67" t="s">
        <v>19</v>
      </c>
      <c r="C26" s="87">
        <f t="shared" si="0"/>
        <v>0</v>
      </c>
      <c r="D26" s="88">
        <f t="shared" si="2"/>
        <v>16368309.86</v>
      </c>
      <c r="E26" s="88">
        <f t="shared" si="1"/>
        <v>8244001.1</v>
      </c>
      <c r="F26" s="197">
        <f t="shared" si="3"/>
        <v>24612310.96</v>
      </c>
      <c r="G26" s="44"/>
      <c r="H26" s="87">
        <v>12838332</v>
      </c>
      <c r="I26" s="89">
        <f t="shared" si="4"/>
        <v>3529977.8599999994</v>
      </c>
      <c r="K26" s="90">
        <f>'IHSS Wkr Comp &amp; IP Pymnts'!C26</f>
        <v>0</v>
      </c>
      <c r="L26" s="196">
        <f>'IHSS Wkr Comp &amp; IP Pymnts'!D26</f>
        <v>18805228</v>
      </c>
      <c r="M26" s="196">
        <f>'IHSS Wkr Comp &amp; IP Pymnts'!E26</f>
        <v>10125892</v>
      </c>
      <c r="N26" s="197">
        <f t="shared" si="5"/>
        <v>28931120</v>
      </c>
      <c r="O26" s="196"/>
      <c r="P26" s="90">
        <f>'IHSS SCIF &amp; ST LEVEL CONTRACTS'!C26</f>
        <v>0</v>
      </c>
      <c r="Q26" s="196">
        <f>'IHSS SCIF &amp; ST LEVEL CONTRACTS'!D26</f>
        <v>33588</v>
      </c>
      <c r="R26" s="196">
        <f>'IHSS SCIF &amp; ST LEVEL CONTRACTS'!E26</f>
        <v>13604</v>
      </c>
      <c r="S26" s="197">
        <f t="shared" si="6"/>
        <v>47192</v>
      </c>
      <c r="T26" s="196"/>
      <c r="U26" s="90">
        <f>'IHSS PRG CODE 101'!C24</f>
        <v>0</v>
      </c>
      <c r="V26" s="196">
        <f>'IHSS PRG CODE 101'!D24</f>
        <v>0</v>
      </c>
      <c r="W26" s="196">
        <f>'IHSS PRG CODE 101'!E24</f>
        <v>0</v>
      </c>
      <c r="X26" s="197">
        <f>'IHSS PRG CODE 101'!F24</f>
        <v>0</v>
      </c>
      <c r="Y26" s="196"/>
      <c r="Z26" s="90"/>
      <c r="AA26" s="196">
        <f>'IHSS CONTRACT MODE EXPENDITURES'!M27</f>
        <v>0</v>
      </c>
      <c r="AB26" s="196"/>
      <c r="AC26" s="197">
        <f t="shared" si="7"/>
        <v>0</v>
      </c>
      <c r="AD26" s="196"/>
      <c r="AE26" s="90">
        <f>'IHSS PUB AUTHORICTY ADMIN COST'!C26</f>
        <v>0</v>
      </c>
      <c r="AF26" s="196">
        <f>'IHSS PUB AUTHORICTY ADMIN COST'!D26</f>
        <v>-2470506.14</v>
      </c>
      <c r="AG26" s="196">
        <f>'IHSS PUB AUTHORICTY ADMIN COST'!E26</f>
        <v>-1895494.9</v>
      </c>
      <c r="AH26" s="197">
        <f t="shared" si="8"/>
        <v>-4366001.04</v>
      </c>
    </row>
    <row r="27" spans="1:34" ht="13.5">
      <c r="A27" s="67" t="s">
        <v>20</v>
      </c>
      <c r="C27" s="87">
        <f t="shared" si="0"/>
        <v>0</v>
      </c>
      <c r="D27" s="88">
        <f t="shared" si="2"/>
        <v>6222.880000000005</v>
      </c>
      <c r="E27" s="88">
        <f t="shared" si="1"/>
        <v>1251</v>
      </c>
      <c r="F27" s="197">
        <f t="shared" si="3"/>
        <v>7473.880000000005</v>
      </c>
      <c r="G27" s="44"/>
      <c r="H27" s="87">
        <v>17210</v>
      </c>
      <c r="I27" s="89">
        <f t="shared" si="4"/>
        <v>-10987.119999999995</v>
      </c>
      <c r="K27" s="90">
        <f>'IHSS Wkr Comp &amp; IP Pymnts'!C27</f>
        <v>0</v>
      </c>
      <c r="L27" s="196">
        <f>'IHSS Wkr Comp &amp; IP Pymnts'!D27</f>
        <v>55516</v>
      </c>
      <c r="M27" s="196">
        <f>'IHSS Wkr Comp &amp; IP Pymnts'!E27</f>
        <v>29893</v>
      </c>
      <c r="N27" s="197">
        <f t="shared" si="5"/>
        <v>85409</v>
      </c>
      <c r="O27" s="196"/>
      <c r="P27" s="90">
        <f>'IHSS SCIF &amp; ST LEVEL CONTRACTS'!C27</f>
        <v>0</v>
      </c>
      <c r="Q27" s="196">
        <f>'IHSS SCIF &amp; ST LEVEL CONTRACTS'!D27</f>
        <v>420</v>
      </c>
      <c r="R27" s="196">
        <f>'IHSS SCIF &amp; ST LEVEL CONTRACTS'!E27</f>
        <v>169</v>
      </c>
      <c r="S27" s="197">
        <f t="shared" si="6"/>
        <v>589</v>
      </c>
      <c r="T27" s="196"/>
      <c r="U27" s="90">
        <f>'IHSS PRG CODE 101'!C25</f>
        <v>0</v>
      </c>
      <c r="V27" s="196">
        <f>'IHSS PRG CODE 101'!D25</f>
        <v>0</v>
      </c>
      <c r="W27" s="196">
        <f>'IHSS PRG CODE 101'!E25</f>
        <v>0</v>
      </c>
      <c r="X27" s="197">
        <f>'IHSS PRG CODE 101'!F25</f>
        <v>0</v>
      </c>
      <c r="Y27" s="196"/>
      <c r="Z27" s="90"/>
      <c r="AA27" s="196">
        <f>'IHSS CONTRACT MODE EXPENDITURES'!M28</f>
        <v>0</v>
      </c>
      <c r="AB27" s="196"/>
      <c r="AC27" s="197">
        <f t="shared" si="7"/>
        <v>0</v>
      </c>
      <c r="AD27" s="196"/>
      <c r="AE27" s="90">
        <f>'IHSS PUB AUTHORICTY ADMIN COST'!C27</f>
        <v>0</v>
      </c>
      <c r="AF27" s="196">
        <f>'IHSS PUB AUTHORICTY ADMIN COST'!D27</f>
        <v>-49713.119999999995</v>
      </c>
      <c r="AG27" s="196">
        <f>'IHSS PUB AUTHORICTY ADMIN COST'!E27</f>
        <v>-28811</v>
      </c>
      <c r="AH27" s="197">
        <f t="shared" si="8"/>
        <v>-78524.12</v>
      </c>
    </row>
    <row r="28" spans="1:34" ht="13.5">
      <c r="A28" s="67" t="s">
        <v>21</v>
      </c>
      <c r="C28" s="87">
        <f t="shared" si="0"/>
        <v>0</v>
      </c>
      <c r="D28" s="88">
        <f t="shared" si="2"/>
        <v>81888.85999999999</v>
      </c>
      <c r="E28" s="88">
        <f t="shared" si="1"/>
        <v>23938.559999999998</v>
      </c>
      <c r="F28" s="197">
        <f t="shared" si="3"/>
        <v>105827.41999999998</v>
      </c>
      <c r="G28" s="44"/>
      <c r="H28" s="87">
        <v>42361</v>
      </c>
      <c r="I28" s="89">
        <f t="shared" si="4"/>
        <v>39527.859999999986</v>
      </c>
      <c r="K28" s="90">
        <f>'IHSS Wkr Comp &amp; IP Pymnts'!C28</f>
        <v>0</v>
      </c>
      <c r="L28" s="196">
        <f>'IHSS Wkr Comp &amp; IP Pymnts'!D28</f>
        <v>216954</v>
      </c>
      <c r="M28" s="196">
        <f>'IHSS Wkr Comp &amp; IP Pymnts'!E28</f>
        <v>116820</v>
      </c>
      <c r="N28" s="197">
        <f t="shared" si="5"/>
        <v>333774</v>
      </c>
      <c r="O28" s="196"/>
      <c r="P28" s="90">
        <f>'IHSS SCIF &amp; ST LEVEL CONTRACTS'!C28</f>
        <v>0</v>
      </c>
      <c r="Q28" s="196">
        <f>'IHSS SCIF &amp; ST LEVEL CONTRACTS'!D28</f>
        <v>761</v>
      </c>
      <c r="R28" s="196">
        <f>'IHSS SCIF &amp; ST LEVEL CONTRACTS'!E28</f>
        <v>304</v>
      </c>
      <c r="S28" s="197">
        <f t="shared" si="6"/>
        <v>1065</v>
      </c>
      <c r="T28" s="196"/>
      <c r="U28" s="90">
        <f>'IHSS PRG CODE 101'!C26</f>
        <v>0</v>
      </c>
      <c r="V28" s="196">
        <f>'IHSS PRG CODE 101'!D26</f>
        <v>0</v>
      </c>
      <c r="W28" s="196">
        <f>'IHSS PRG CODE 101'!E26</f>
        <v>0</v>
      </c>
      <c r="X28" s="197">
        <f>'IHSS PRG CODE 101'!F26</f>
        <v>0</v>
      </c>
      <c r="Y28" s="196"/>
      <c r="Z28" s="90"/>
      <c r="AA28" s="196">
        <f>'IHSS CONTRACT MODE EXPENDITURES'!M29</f>
        <v>0</v>
      </c>
      <c r="AB28" s="196"/>
      <c r="AC28" s="197">
        <f t="shared" si="7"/>
        <v>0</v>
      </c>
      <c r="AD28" s="196"/>
      <c r="AE28" s="90">
        <f>'IHSS PUB AUTHORICTY ADMIN COST'!C28</f>
        <v>0</v>
      </c>
      <c r="AF28" s="196">
        <f>'IHSS PUB AUTHORICTY ADMIN COST'!D28</f>
        <v>-135826.14</v>
      </c>
      <c r="AG28" s="196">
        <f>'IHSS PUB AUTHORICTY ADMIN COST'!E28</f>
        <v>-93185.44</v>
      </c>
      <c r="AH28" s="197">
        <f t="shared" si="8"/>
        <v>-229011.58000000002</v>
      </c>
    </row>
    <row r="29" spans="1:34" ht="13.5">
      <c r="A29" s="67" t="s">
        <v>22</v>
      </c>
      <c r="C29" s="87">
        <f t="shared" si="0"/>
        <v>0</v>
      </c>
      <c r="D29" s="88">
        <f t="shared" si="2"/>
        <v>-11953.460000000001</v>
      </c>
      <c r="E29" s="88">
        <f t="shared" si="1"/>
        <v>-7011.834999999998</v>
      </c>
      <c r="F29" s="197">
        <f t="shared" si="3"/>
        <v>-18965.295</v>
      </c>
      <c r="G29" s="44"/>
      <c r="H29" s="87">
        <v>-13948</v>
      </c>
      <c r="I29" s="89">
        <f t="shared" si="4"/>
        <v>1994.539999999999</v>
      </c>
      <c r="K29" s="90">
        <f>'IHSS Wkr Comp &amp; IP Pymnts'!C29</f>
        <v>0</v>
      </c>
      <c r="L29" s="196">
        <f>'IHSS Wkr Comp &amp; IP Pymnts'!D29</f>
        <v>3593</v>
      </c>
      <c r="M29" s="196">
        <f>'IHSS Wkr Comp &amp; IP Pymnts'!E29</f>
        <v>1937</v>
      </c>
      <c r="N29" s="197">
        <f t="shared" si="5"/>
        <v>5530</v>
      </c>
      <c r="O29" s="196"/>
      <c r="P29" s="90">
        <f>'IHSS SCIF &amp; ST LEVEL CONTRACTS'!C29</f>
        <v>0</v>
      </c>
      <c r="Q29" s="196">
        <f>'IHSS SCIF &amp; ST LEVEL CONTRACTS'!D29</f>
        <v>76</v>
      </c>
      <c r="R29" s="196">
        <f>'IHSS SCIF &amp; ST LEVEL CONTRACTS'!E29</f>
        <v>30.845000000000027</v>
      </c>
      <c r="S29" s="197">
        <f t="shared" si="6"/>
        <v>106.84500000000003</v>
      </c>
      <c r="T29" s="196"/>
      <c r="U29" s="90">
        <f>'IHSS PRG CODE 101'!C27</f>
        <v>0</v>
      </c>
      <c r="V29" s="196">
        <f>'IHSS PRG CODE 101'!D27</f>
        <v>0</v>
      </c>
      <c r="W29" s="196">
        <f>'IHSS PRG CODE 101'!E27</f>
        <v>0</v>
      </c>
      <c r="X29" s="197">
        <f>'IHSS PRG CODE 101'!F27</f>
        <v>0</v>
      </c>
      <c r="Y29" s="196"/>
      <c r="Z29" s="90"/>
      <c r="AA29" s="196">
        <f>'IHSS CONTRACT MODE EXPENDITURES'!M30</f>
        <v>0</v>
      </c>
      <c r="AB29" s="196"/>
      <c r="AC29" s="197">
        <f t="shared" si="7"/>
        <v>0</v>
      </c>
      <c r="AD29" s="196"/>
      <c r="AE29" s="90">
        <f>'IHSS PUB AUTHORICTY ADMIN COST'!C29</f>
        <v>0</v>
      </c>
      <c r="AF29" s="196">
        <f>'IHSS PUB AUTHORICTY ADMIN COST'!D29</f>
        <v>-15622.460000000001</v>
      </c>
      <c r="AG29" s="196">
        <f>'IHSS PUB AUTHORICTY ADMIN COST'!E29</f>
        <v>-8979.679999999998</v>
      </c>
      <c r="AH29" s="197">
        <f t="shared" si="8"/>
        <v>-24602.14</v>
      </c>
    </row>
    <row r="30" spans="1:34" ht="13.5">
      <c r="A30" s="67" t="s">
        <v>23</v>
      </c>
      <c r="C30" s="87">
        <f t="shared" si="0"/>
        <v>0</v>
      </c>
      <c r="D30" s="88">
        <f t="shared" si="2"/>
        <v>-18862.76000000001</v>
      </c>
      <c r="E30" s="88">
        <f t="shared" si="1"/>
        <v>-12836.319999999992</v>
      </c>
      <c r="F30" s="197">
        <f t="shared" si="3"/>
        <v>-31699.08</v>
      </c>
      <c r="G30" s="44"/>
      <c r="H30" s="87">
        <v>-23245</v>
      </c>
      <c r="I30" s="89">
        <f t="shared" si="4"/>
        <v>4382.239999999991</v>
      </c>
      <c r="K30" s="90">
        <f>'IHSS Wkr Comp &amp; IP Pymnts'!C30</f>
        <v>0</v>
      </c>
      <c r="L30" s="196">
        <f>'IHSS Wkr Comp &amp; IP Pymnts'!D30</f>
        <v>58448</v>
      </c>
      <c r="M30" s="196">
        <f>'IHSS Wkr Comp &amp; IP Pymnts'!E30</f>
        <v>31470</v>
      </c>
      <c r="N30" s="197">
        <f t="shared" si="5"/>
        <v>89918</v>
      </c>
      <c r="O30" s="196"/>
      <c r="P30" s="90">
        <f>'IHSS SCIF &amp; ST LEVEL CONTRACTS'!C30</f>
        <v>0</v>
      </c>
      <c r="Q30" s="196">
        <f>'IHSS SCIF &amp; ST LEVEL CONTRACTS'!D30</f>
        <v>444</v>
      </c>
      <c r="R30" s="196">
        <f>'IHSS SCIF &amp; ST LEVEL CONTRACTS'!E30</f>
        <v>185</v>
      </c>
      <c r="S30" s="197">
        <f t="shared" si="6"/>
        <v>629</v>
      </c>
      <c r="T30" s="196"/>
      <c r="U30" s="90">
        <f>'IHSS PRG CODE 101'!C28</f>
        <v>0</v>
      </c>
      <c r="V30" s="196">
        <f>'IHSS PRG CODE 101'!D28</f>
        <v>0</v>
      </c>
      <c r="W30" s="196">
        <f>'IHSS PRG CODE 101'!E28</f>
        <v>0</v>
      </c>
      <c r="X30" s="197">
        <f>'IHSS PRG CODE 101'!F28</f>
        <v>0</v>
      </c>
      <c r="Y30" s="196"/>
      <c r="Z30" s="90"/>
      <c r="AA30" s="196">
        <f>'IHSS CONTRACT MODE EXPENDITURES'!M31</f>
        <v>0</v>
      </c>
      <c r="AB30" s="196"/>
      <c r="AC30" s="197">
        <f t="shared" si="7"/>
        <v>0</v>
      </c>
      <c r="AD30" s="196"/>
      <c r="AE30" s="90">
        <f>'IHSS PUB AUTHORICTY ADMIN COST'!C30</f>
        <v>0</v>
      </c>
      <c r="AF30" s="196">
        <f>'IHSS PUB AUTHORICTY ADMIN COST'!D30</f>
        <v>-77754.76000000001</v>
      </c>
      <c r="AG30" s="196">
        <f>'IHSS PUB AUTHORICTY ADMIN COST'!E30</f>
        <v>-44491.31999999999</v>
      </c>
      <c r="AH30" s="197">
        <f t="shared" si="8"/>
        <v>-122246.08</v>
      </c>
    </row>
    <row r="31" spans="1:34" ht="13.5">
      <c r="A31" s="67" t="s">
        <v>24</v>
      </c>
      <c r="C31" s="87">
        <f t="shared" si="0"/>
        <v>0</v>
      </c>
      <c r="D31" s="88">
        <f t="shared" si="2"/>
        <v>26741.880000000005</v>
      </c>
      <c r="E31" s="88">
        <f t="shared" si="1"/>
        <v>-1611.140000000014</v>
      </c>
      <c r="F31" s="197">
        <f t="shared" si="3"/>
        <v>25130.73999999999</v>
      </c>
      <c r="G31" s="44"/>
      <c r="H31" s="87">
        <v>-6318</v>
      </c>
      <c r="I31" s="89">
        <f t="shared" si="4"/>
        <v>33059.880000000005</v>
      </c>
      <c r="K31" s="90">
        <f>'IHSS Wkr Comp &amp; IP Pymnts'!C31</f>
        <v>0</v>
      </c>
      <c r="L31" s="196">
        <f>'IHSS Wkr Comp &amp; IP Pymnts'!D31</f>
        <v>86522</v>
      </c>
      <c r="M31" s="196">
        <f>'IHSS Wkr Comp &amp; IP Pymnts'!E31</f>
        <v>46587</v>
      </c>
      <c r="N31" s="197">
        <f t="shared" si="5"/>
        <v>133109</v>
      </c>
      <c r="O31" s="196"/>
      <c r="P31" s="90">
        <f>'IHSS SCIF &amp; ST LEVEL CONTRACTS'!C31</f>
        <v>0</v>
      </c>
      <c r="Q31" s="196">
        <f>'IHSS SCIF &amp; ST LEVEL CONTRACTS'!D31</f>
        <v>528</v>
      </c>
      <c r="R31" s="196">
        <f>'IHSS SCIF &amp; ST LEVEL CONTRACTS'!E31</f>
        <v>208</v>
      </c>
      <c r="S31" s="197">
        <f t="shared" si="6"/>
        <v>736</v>
      </c>
      <c r="T31" s="196"/>
      <c r="U31" s="90">
        <f>'IHSS PRG CODE 101'!C29</f>
        <v>0</v>
      </c>
      <c r="V31" s="196">
        <f>'IHSS PRG CODE 101'!D29</f>
        <v>0</v>
      </c>
      <c r="W31" s="196">
        <f>'IHSS PRG CODE 101'!E29</f>
        <v>0</v>
      </c>
      <c r="X31" s="197">
        <f>'IHSS PRG CODE 101'!F29</f>
        <v>0</v>
      </c>
      <c r="Y31" s="196"/>
      <c r="Z31" s="90"/>
      <c r="AA31" s="196">
        <f>'IHSS CONTRACT MODE EXPENDITURES'!M32</f>
        <v>0</v>
      </c>
      <c r="AB31" s="196"/>
      <c r="AC31" s="197">
        <f t="shared" si="7"/>
        <v>0</v>
      </c>
      <c r="AD31" s="196"/>
      <c r="AE31" s="90">
        <f>'IHSS PUB AUTHORICTY ADMIN COST'!C31</f>
        <v>0</v>
      </c>
      <c r="AF31" s="196">
        <f>'IHSS PUB AUTHORICTY ADMIN COST'!D31</f>
        <v>-60308.119999999995</v>
      </c>
      <c r="AG31" s="196">
        <f>'IHSS PUB AUTHORICTY ADMIN COST'!E31</f>
        <v>-48406.140000000014</v>
      </c>
      <c r="AH31" s="197">
        <f t="shared" si="8"/>
        <v>-108714.26000000001</v>
      </c>
    </row>
    <row r="32" spans="1:34" ht="13.5">
      <c r="A32" s="67" t="s">
        <v>25</v>
      </c>
      <c r="C32" s="87">
        <f t="shared" si="0"/>
        <v>0</v>
      </c>
      <c r="D32" s="88">
        <f t="shared" si="2"/>
        <v>2402.620000000001</v>
      </c>
      <c r="E32" s="88">
        <f t="shared" si="1"/>
        <v>931.3199999999979</v>
      </c>
      <c r="F32" s="197">
        <f t="shared" si="3"/>
        <v>3333.9399999999987</v>
      </c>
      <c r="G32" s="44"/>
      <c r="H32" s="87">
        <v>9032</v>
      </c>
      <c r="I32" s="89">
        <f t="shared" si="4"/>
        <v>-6629.379999999999</v>
      </c>
      <c r="K32" s="90">
        <f>'IHSS Wkr Comp &amp; IP Pymnts'!C32</f>
        <v>0</v>
      </c>
      <c r="L32" s="196">
        <f>'IHSS Wkr Comp &amp; IP Pymnts'!D32</f>
        <v>9888</v>
      </c>
      <c r="M32" s="196">
        <f>'IHSS Wkr Comp &amp; IP Pymnts'!E32</f>
        <v>5326</v>
      </c>
      <c r="N32" s="197">
        <f t="shared" si="5"/>
        <v>15214</v>
      </c>
      <c r="O32" s="196"/>
      <c r="P32" s="90">
        <f>'IHSS SCIF &amp; ST LEVEL CONTRACTS'!C32</f>
        <v>0</v>
      </c>
      <c r="Q32" s="196">
        <f>'IHSS SCIF &amp; ST LEVEL CONTRACTS'!D32</f>
        <v>52</v>
      </c>
      <c r="R32" s="196">
        <f>'IHSS SCIF &amp; ST LEVEL CONTRACTS'!E32</f>
        <v>22</v>
      </c>
      <c r="S32" s="197">
        <f t="shared" si="6"/>
        <v>74</v>
      </c>
      <c r="T32" s="196"/>
      <c r="U32" s="90">
        <f>'IHSS PRG CODE 101'!C30</f>
        <v>0</v>
      </c>
      <c r="V32" s="196">
        <f>'IHSS PRG CODE 101'!D30</f>
        <v>0</v>
      </c>
      <c r="W32" s="196">
        <f>'IHSS PRG CODE 101'!E30</f>
        <v>0</v>
      </c>
      <c r="X32" s="197">
        <f>'IHSS PRG CODE 101'!F30</f>
        <v>0</v>
      </c>
      <c r="Y32" s="196"/>
      <c r="Z32" s="90"/>
      <c r="AA32" s="196">
        <f>'IHSS CONTRACT MODE EXPENDITURES'!M33</f>
        <v>0</v>
      </c>
      <c r="AB32" s="196"/>
      <c r="AC32" s="197">
        <f t="shared" si="7"/>
        <v>0</v>
      </c>
      <c r="AD32" s="196"/>
      <c r="AE32" s="90">
        <f>'IHSS PUB AUTHORICTY ADMIN COST'!C32</f>
        <v>0</v>
      </c>
      <c r="AF32" s="196">
        <f>'IHSS PUB AUTHORICTY ADMIN COST'!D32</f>
        <v>-7537.379999999999</v>
      </c>
      <c r="AG32" s="196">
        <f>'IHSS PUB AUTHORICTY ADMIN COST'!E32</f>
        <v>-4416.680000000002</v>
      </c>
      <c r="AH32" s="197">
        <f t="shared" si="8"/>
        <v>-11954.060000000001</v>
      </c>
    </row>
    <row r="33" spans="1:34" ht="13.5">
      <c r="A33" s="67" t="s">
        <v>26</v>
      </c>
      <c r="C33" s="87">
        <f t="shared" si="0"/>
        <v>0</v>
      </c>
      <c r="D33" s="88">
        <f t="shared" si="2"/>
        <v>-17472.655</v>
      </c>
      <c r="E33" s="88">
        <f t="shared" si="1"/>
        <v>-12550.420000000006</v>
      </c>
      <c r="F33" s="197">
        <f t="shared" si="3"/>
        <v>-30023.075000000004</v>
      </c>
      <c r="G33" s="44"/>
      <c r="H33" s="87">
        <v>-25641</v>
      </c>
      <c r="I33" s="89">
        <f t="shared" si="4"/>
        <v>8168.345000000001</v>
      </c>
      <c r="K33" s="90">
        <f>'IHSS Wkr Comp &amp; IP Pymnts'!C33</f>
        <v>0</v>
      </c>
      <c r="L33" s="196">
        <f>'IHSS Wkr Comp &amp; IP Pymnts'!D33</f>
        <v>10776</v>
      </c>
      <c r="M33" s="196">
        <f>'IHSS Wkr Comp &amp; IP Pymnts'!E33</f>
        <v>5801</v>
      </c>
      <c r="N33" s="197">
        <f t="shared" si="5"/>
        <v>16577</v>
      </c>
      <c r="O33" s="196"/>
      <c r="P33" s="90">
        <f>'IHSS SCIF &amp; ST LEVEL CONTRACTS'!C33</f>
        <v>0</v>
      </c>
      <c r="Q33" s="196">
        <f>'IHSS SCIF &amp; ST LEVEL CONTRACTS'!D33</f>
        <v>19.525000000000034</v>
      </c>
      <c r="R33" s="196">
        <f>'IHSS SCIF &amp; ST LEVEL CONTRACTS'!E33</f>
        <v>7</v>
      </c>
      <c r="S33" s="197">
        <f t="shared" si="6"/>
        <v>26.525000000000034</v>
      </c>
      <c r="T33" s="196"/>
      <c r="U33" s="90">
        <f>'IHSS PRG CODE 101'!C31</f>
        <v>0</v>
      </c>
      <c r="V33" s="196">
        <f>'IHSS PRG CODE 101'!D31</f>
        <v>0</v>
      </c>
      <c r="W33" s="196">
        <f>'IHSS PRG CODE 101'!E31</f>
        <v>0</v>
      </c>
      <c r="X33" s="197">
        <f>'IHSS PRG CODE 101'!F31</f>
        <v>0</v>
      </c>
      <c r="Y33" s="196"/>
      <c r="Z33" s="90"/>
      <c r="AA33" s="196">
        <f>'IHSS CONTRACT MODE EXPENDITURES'!M34</f>
        <v>0</v>
      </c>
      <c r="AB33" s="196"/>
      <c r="AC33" s="197">
        <f t="shared" si="7"/>
        <v>0</v>
      </c>
      <c r="AD33" s="196"/>
      <c r="AE33" s="90">
        <f>'IHSS PUB AUTHORICTY ADMIN COST'!C33</f>
        <v>0</v>
      </c>
      <c r="AF33" s="196">
        <f>'IHSS PUB AUTHORICTY ADMIN COST'!D33</f>
        <v>-28268.18</v>
      </c>
      <c r="AG33" s="196">
        <f>'IHSS PUB AUTHORICTY ADMIN COST'!E33</f>
        <v>-18358.420000000006</v>
      </c>
      <c r="AH33" s="197">
        <f t="shared" si="8"/>
        <v>-46626.600000000006</v>
      </c>
    </row>
    <row r="34" spans="1:34" ht="13.5">
      <c r="A34" s="67" t="s">
        <v>27</v>
      </c>
      <c r="C34" s="87">
        <f t="shared" si="0"/>
        <v>0</v>
      </c>
      <c r="D34" s="88">
        <f t="shared" si="2"/>
        <v>-25328.660000000003</v>
      </c>
      <c r="E34" s="88">
        <f t="shared" si="1"/>
        <v>-18759.120000000024</v>
      </c>
      <c r="F34" s="197">
        <f t="shared" si="3"/>
        <v>-44087.78000000003</v>
      </c>
      <c r="G34" s="44"/>
      <c r="H34" s="87">
        <v>-6295</v>
      </c>
      <c r="I34" s="89">
        <f t="shared" si="4"/>
        <v>-19033.660000000003</v>
      </c>
      <c r="K34" s="90">
        <f>'IHSS Wkr Comp &amp; IP Pymnts'!C34</f>
        <v>0</v>
      </c>
      <c r="L34" s="196">
        <f>'IHSS Wkr Comp &amp; IP Pymnts'!D34</f>
        <v>138830</v>
      </c>
      <c r="M34" s="196">
        <f>'IHSS Wkr Comp &amp; IP Pymnts'!E34</f>
        <v>74757</v>
      </c>
      <c r="N34" s="197">
        <f t="shared" si="5"/>
        <v>213587</v>
      </c>
      <c r="O34" s="196"/>
      <c r="P34" s="90">
        <f>'IHSS SCIF &amp; ST LEVEL CONTRACTS'!C34</f>
        <v>0</v>
      </c>
      <c r="Q34" s="196">
        <f>'IHSS SCIF &amp; ST LEVEL CONTRACTS'!D34</f>
        <v>1108</v>
      </c>
      <c r="R34" s="196">
        <f>'IHSS SCIF &amp; ST LEVEL CONTRACTS'!E34</f>
        <v>442</v>
      </c>
      <c r="S34" s="197">
        <f t="shared" si="6"/>
        <v>1550</v>
      </c>
      <c r="T34" s="196"/>
      <c r="U34" s="90">
        <f>'IHSS PRG CODE 101'!C32</f>
        <v>0</v>
      </c>
      <c r="V34" s="196">
        <f>'IHSS PRG CODE 101'!D32</f>
        <v>0</v>
      </c>
      <c r="W34" s="196">
        <f>'IHSS PRG CODE 101'!E32</f>
        <v>0</v>
      </c>
      <c r="X34" s="197">
        <f>'IHSS PRG CODE 101'!F32</f>
        <v>0</v>
      </c>
      <c r="Y34" s="196"/>
      <c r="Z34" s="90"/>
      <c r="AA34" s="196">
        <f>'IHSS CONTRACT MODE EXPENDITURES'!M35</f>
        <v>0</v>
      </c>
      <c r="AB34" s="196"/>
      <c r="AC34" s="197">
        <f t="shared" si="7"/>
        <v>0</v>
      </c>
      <c r="AD34" s="196"/>
      <c r="AE34" s="90">
        <f>'IHSS PUB AUTHORICTY ADMIN COST'!C34</f>
        <v>0</v>
      </c>
      <c r="AF34" s="196">
        <f>'IHSS PUB AUTHORICTY ADMIN COST'!D34</f>
        <v>-165266.66</v>
      </c>
      <c r="AG34" s="196">
        <f>'IHSS PUB AUTHORICTY ADMIN COST'!E34</f>
        <v>-93958.12000000002</v>
      </c>
      <c r="AH34" s="197">
        <f t="shared" si="8"/>
        <v>-259224.78000000003</v>
      </c>
    </row>
    <row r="35" spans="1:34" ht="13.5">
      <c r="A35" s="67" t="s">
        <v>28</v>
      </c>
      <c r="C35" s="87">
        <f t="shared" si="0"/>
        <v>0</v>
      </c>
      <c r="D35" s="88">
        <f t="shared" si="2"/>
        <v>5220.959999999999</v>
      </c>
      <c r="E35" s="88">
        <f t="shared" si="1"/>
        <v>224.9800000000032</v>
      </c>
      <c r="F35" s="197">
        <f t="shared" si="3"/>
        <v>5445.940000000002</v>
      </c>
      <c r="G35" s="44"/>
      <c r="H35" s="87">
        <v>3489</v>
      </c>
      <c r="I35" s="89">
        <f t="shared" si="4"/>
        <v>1731.9599999999991</v>
      </c>
      <c r="K35" s="90">
        <f>'IHSS Wkr Comp &amp; IP Pymnts'!C35</f>
        <v>0</v>
      </c>
      <c r="L35" s="196">
        <f>'IHSS Wkr Comp &amp; IP Pymnts'!D35</f>
        <v>56673</v>
      </c>
      <c r="M35" s="196">
        <f>'IHSS Wkr Comp &amp; IP Pymnts'!E35</f>
        <v>30517</v>
      </c>
      <c r="N35" s="197">
        <f t="shared" si="5"/>
        <v>87190</v>
      </c>
      <c r="O35" s="196"/>
      <c r="P35" s="90">
        <f>'IHSS SCIF &amp; ST LEVEL CONTRACTS'!C35</f>
        <v>0</v>
      </c>
      <c r="Q35" s="196">
        <f>'IHSS SCIF &amp; ST LEVEL CONTRACTS'!D35</f>
        <v>293</v>
      </c>
      <c r="R35" s="196">
        <f>'IHSS SCIF &amp; ST LEVEL CONTRACTS'!E35</f>
        <v>116</v>
      </c>
      <c r="S35" s="197">
        <f t="shared" si="6"/>
        <v>409</v>
      </c>
      <c r="T35" s="196"/>
      <c r="U35" s="90">
        <f>'IHSS PRG CODE 101'!C33</f>
        <v>0</v>
      </c>
      <c r="V35" s="196">
        <f>'IHSS PRG CODE 101'!D33</f>
        <v>0</v>
      </c>
      <c r="W35" s="196">
        <f>'IHSS PRG CODE 101'!E33</f>
        <v>0</v>
      </c>
      <c r="X35" s="197">
        <f>'IHSS PRG CODE 101'!F33</f>
        <v>0</v>
      </c>
      <c r="Y35" s="196"/>
      <c r="Z35" s="90"/>
      <c r="AA35" s="196">
        <f>'IHSS CONTRACT MODE EXPENDITURES'!M36</f>
        <v>0</v>
      </c>
      <c r="AB35" s="196"/>
      <c r="AC35" s="197">
        <f t="shared" si="7"/>
        <v>0</v>
      </c>
      <c r="AD35" s="196"/>
      <c r="AE35" s="90">
        <f>'IHSS PUB AUTHORICTY ADMIN COST'!C35</f>
        <v>0</v>
      </c>
      <c r="AF35" s="196">
        <f>'IHSS PUB AUTHORICTY ADMIN COST'!D35</f>
        <v>-51745.04</v>
      </c>
      <c r="AG35" s="196">
        <f>'IHSS PUB AUTHORICTY ADMIN COST'!E35</f>
        <v>-30408.019999999997</v>
      </c>
      <c r="AH35" s="197">
        <f t="shared" si="8"/>
        <v>-82153.06</v>
      </c>
    </row>
    <row r="36" spans="1:34" ht="13.5">
      <c r="A36" s="67" t="s">
        <v>29</v>
      </c>
      <c r="C36" s="87">
        <f t="shared" si="0"/>
        <v>0</v>
      </c>
      <c r="D36" s="88">
        <f t="shared" si="2"/>
        <v>-90087.68</v>
      </c>
      <c r="E36" s="88">
        <f t="shared" si="1"/>
        <v>-50401.32000000001</v>
      </c>
      <c r="F36" s="197">
        <f t="shared" si="3"/>
        <v>-140489</v>
      </c>
      <c r="G36" s="44"/>
      <c r="H36" s="87">
        <v>-51769</v>
      </c>
      <c r="I36" s="89">
        <f t="shared" si="4"/>
        <v>-38318.67999999999</v>
      </c>
      <c r="K36" s="90">
        <f>'IHSS Wkr Comp &amp; IP Pymnts'!C36</f>
        <v>0</v>
      </c>
      <c r="L36" s="196">
        <f>'IHSS Wkr Comp &amp; IP Pymnts'!D36</f>
        <v>17640</v>
      </c>
      <c r="M36" s="196">
        <f>'IHSS Wkr Comp &amp; IP Pymnts'!E36</f>
        <v>9499</v>
      </c>
      <c r="N36" s="197">
        <f t="shared" si="5"/>
        <v>27139</v>
      </c>
      <c r="O36" s="196"/>
      <c r="P36" s="90">
        <f>'IHSS SCIF &amp; ST LEVEL CONTRACTS'!C36</f>
        <v>0</v>
      </c>
      <c r="Q36" s="196">
        <f>'IHSS SCIF &amp; ST LEVEL CONTRACTS'!D36</f>
        <v>384</v>
      </c>
      <c r="R36" s="196">
        <f>'IHSS SCIF &amp; ST LEVEL CONTRACTS'!E36</f>
        <v>159</v>
      </c>
      <c r="S36" s="197">
        <f t="shared" si="6"/>
        <v>543</v>
      </c>
      <c r="T36" s="196"/>
      <c r="U36" s="90">
        <f>'IHSS PRG CODE 101'!C34</f>
        <v>0</v>
      </c>
      <c r="V36" s="196">
        <f>'IHSS PRG CODE 101'!D34</f>
        <v>0</v>
      </c>
      <c r="W36" s="196">
        <f>'IHSS PRG CODE 101'!E34</f>
        <v>0</v>
      </c>
      <c r="X36" s="197">
        <f>'IHSS PRG CODE 101'!F34</f>
        <v>0</v>
      </c>
      <c r="Y36" s="196"/>
      <c r="Z36" s="90"/>
      <c r="AA36" s="196">
        <f>'IHSS CONTRACT MODE EXPENDITURES'!M37</f>
        <v>0</v>
      </c>
      <c r="AB36" s="196"/>
      <c r="AC36" s="197">
        <f t="shared" si="7"/>
        <v>0</v>
      </c>
      <c r="AD36" s="196"/>
      <c r="AE36" s="90">
        <f>'IHSS PUB AUTHORICTY ADMIN COST'!C36</f>
        <v>0</v>
      </c>
      <c r="AF36" s="196">
        <f>'IHSS PUB AUTHORICTY ADMIN COST'!D36</f>
        <v>-108111.68</v>
      </c>
      <c r="AG36" s="196">
        <f>'IHSS PUB AUTHORICTY ADMIN COST'!E36</f>
        <v>-60059.32000000001</v>
      </c>
      <c r="AH36" s="197">
        <f t="shared" si="8"/>
        <v>-168171</v>
      </c>
    </row>
    <row r="37" spans="1:34" ht="13.5">
      <c r="A37" s="67" t="s">
        <v>30</v>
      </c>
      <c r="C37" s="87">
        <f t="shared" si="0"/>
        <v>0</v>
      </c>
      <c r="D37" s="88">
        <f t="shared" si="2"/>
        <v>-417156.3400000001</v>
      </c>
      <c r="E37" s="88">
        <f t="shared" si="1"/>
        <v>-234667.57999999996</v>
      </c>
      <c r="F37" s="197">
        <f t="shared" si="3"/>
        <v>-651823.92</v>
      </c>
      <c r="G37" s="44"/>
      <c r="H37" s="87">
        <v>-249555</v>
      </c>
      <c r="I37" s="89">
        <f t="shared" si="4"/>
        <v>-167601.34000000008</v>
      </c>
      <c r="K37" s="90">
        <f>'IHSS Wkr Comp &amp; IP Pymnts'!C37</f>
        <v>0</v>
      </c>
      <c r="L37" s="196">
        <f>'IHSS Wkr Comp &amp; IP Pymnts'!D37</f>
        <v>407970</v>
      </c>
      <c r="M37" s="196">
        <f>'IHSS Wkr Comp &amp; IP Pymnts'!E37</f>
        <v>219679</v>
      </c>
      <c r="N37" s="197">
        <f t="shared" si="5"/>
        <v>627649</v>
      </c>
      <c r="O37" s="196"/>
      <c r="P37" s="90">
        <f>'IHSS SCIF &amp; ST LEVEL CONTRACTS'!C37</f>
        <v>0</v>
      </c>
      <c r="Q37" s="196">
        <f>'IHSS SCIF &amp; ST LEVEL CONTRACTS'!D37</f>
        <v>5570</v>
      </c>
      <c r="R37" s="196">
        <f>'IHSS SCIF &amp; ST LEVEL CONTRACTS'!E37</f>
        <v>2201.1399999999994</v>
      </c>
      <c r="S37" s="197">
        <f t="shared" si="6"/>
        <v>7771.139999999999</v>
      </c>
      <c r="T37" s="196"/>
      <c r="U37" s="90">
        <f>'IHSS PRG CODE 101'!C35</f>
        <v>0</v>
      </c>
      <c r="V37" s="196">
        <f>'IHSS PRG CODE 101'!D35</f>
        <v>0</v>
      </c>
      <c r="W37" s="196">
        <f>'IHSS PRG CODE 101'!E35</f>
        <v>0</v>
      </c>
      <c r="X37" s="197">
        <f>'IHSS PRG CODE 101'!F35</f>
        <v>0</v>
      </c>
      <c r="Y37" s="196"/>
      <c r="Z37" s="90"/>
      <c r="AA37" s="196">
        <f>'IHSS CONTRACT MODE EXPENDITURES'!M38</f>
        <v>0</v>
      </c>
      <c r="AB37" s="196"/>
      <c r="AC37" s="197">
        <f t="shared" si="7"/>
        <v>0</v>
      </c>
      <c r="AD37" s="196"/>
      <c r="AE37" s="90">
        <f>'IHSS PUB AUTHORICTY ADMIN COST'!C37</f>
        <v>0</v>
      </c>
      <c r="AF37" s="196">
        <f>'IHSS PUB AUTHORICTY ADMIN COST'!D37</f>
        <v>-830696.3400000001</v>
      </c>
      <c r="AG37" s="196">
        <f>'IHSS PUB AUTHORICTY ADMIN COST'!E37</f>
        <v>-456547.72</v>
      </c>
      <c r="AH37" s="197">
        <f t="shared" si="8"/>
        <v>-1287244.06</v>
      </c>
    </row>
    <row r="38" spans="1:34" ht="13.5">
      <c r="A38" s="67" t="s">
        <v>31</v>
      </c>
      <c r="C38" s="87">
        <f t="shared" si="0"/>
        <v>0</v>
      </c>
      <c r="D38" s="88">
        <f t="shared" si="2"/>
        <v>-185076.28</v>
      </c>
      <c r="E38" s="88">
        <f t="shared" si="1"/>
        <v>-100425.09</v>
      </c>
      <c r="F38" s="197">
        <f t="shared" si="3"/>
        <v>-285501.37</v>
      </c>
      <c r="G38" s="44"/>
      <c r="H38" s="87">
        <v>-154621</v>
      </c>
      <c r="I38" s="89">
        <f t="shared" si="4"/>
        <v>-30455.28</v>
      </c>
      <c r="K38" s="90">
        <f>'IHSS Wkr Comp &amp; IP Pymnts'!C38</f>
        <v>0</v>
      </c>
      <c r="L38" s="196">
        <f>'IHSS Wkr Comp &amp; IP Pymnts'!D38</f>
        <v>11538</v>
      </c>
      <c r="M38" s="196">
        <f>'IHSS Wkr Comp &amp; IP Pymnts'!E38</f>
        <v>6213</v>
      </c>
      <c r="N38" s="197">
        <f t="shared" si="5"/>
        <v>17751</v>
      </c>
      <c r="O38" s="196"/>
      <c r="P38" s="90">
        <f>'IHSS SCIF &amp; ST LEVEL CONTRACTS'!C38</f>
        <v>0</v>
      </c>
      <c r="Q38" s="196">
        <f>'IHSS SCIF &amp; ST LEVEL CONTRACTS'!D38</f>
        <v>1281</v>
      </c>
      <c r="R38" s="196">
        <f>'IHSS SCIF &amp; ST LEVEL CONTRACTS'!E38</f>
        <v>504.0699999999997</v>
      </c>
      <c r="S38" s="197">
        <f t="shared" si="6"/>
        <v>1785.0699999999997</v>
      </c>
      <c r="T38" s="196"/>
      <c r="U38" s="90">
        <f>'IHSS PRG CODE 101'!C36</f>
        <v>0</v>
      </c>
      <c r="V38" s="196">
        <f>'IHSS PRG CODE 101'!D36</f>
        <v>0</v>
      </c>
      <c r="W38" s="196">
        <f>'IHSS PRG CODE 101'!E36</f>
        <v>0</v>
      </c>
      <c r="X38" s="197">
        <f>'IHSS PRG CODE 101'!F36</f>
        <v>0</v>
      </c>
      <c r="Y38" s="196"/>
      <c r="Z38" s="90"/>
      <c r="AA38" s="196">
        <f>'IHSS CONTRACT MODE EXPENDITURES'!M39</f>
        <v>0</v>
      </c>
      <c r="AB38" s="196"/>
      <c r="AC38" s="197">
        <f t="shared" si="7"/>
        <v>0</v>
      </c>
      <c r="AD38" s="196"/>
      <c r="AE38" s="90">
        <f>'IHSS PUB AUTHORICTY ADMIN COST'!C38</f>
        <v>0</v>
      </c>
      <c r="AF38" s="196">
        <f>'IHSS PUB AUTHORICTY ADMIN COST'!D38</f>
        <v>-197895.28</v>
      </c>
      <c r="AG38" s="196">
        <f>'IHSS PUB AUTHORICTY ADMIN COST'!E38</f>
        <v>-107142.16</v>
      </c>
      <c r="AH38" s="197">
        <f t="shared" si="8"/>
        <v>-305037.44</v>
      </c>
    </row>
    <row r="39" spans="1:34" ht="13.5">
      <c r="A39" s="67" t="s">
        <v>32</v>
      </c>
      <c r="C39" s="87">
        <f t="shared" si="0"/>
        <v>0</v>
      </c>
      <c r="D39" s="88">
        <f t="shared" si="2"/>
        <v>-4676.380000000001</v>
      </c>
      <c r="E39" s="88">
        <f t="shared" si="1"/>
        <v>-2839.9799999999996</v>
      </c>
      <c r="F39" s="197">
        <f t="shared" si="3"/>
        <v>-7516.360000000001</v>
      </c>
      <c r="G39" s="44"/>
      <c r="H39" s="87">
        <v>4332</v>
      </c>
      <c r="I39" s="89">
        <f t="shared" si="4"/>
        <v>-9008.380000000001</v>
      </c>
      <c r="K39" s="90">
        <f>'IHSS Wkr Comp &amp; IP Pymnts'!C39</f>
        <v>0</v>
      </c>
      <c r="L39" s="196">
        <f>'IHSS Wkr Comp &amp; IP Pymnts'!D39</f>
        <v>4519</v>
      </c>
      <c r="M39" s="196">
        <f>'IHSS Wkr Comp &amp; IP Pymnts'!E39</f>
        <v>2432</v>
      </c>
      <c r="N39" s="197">
        <f t="shared" si="5"/>
        <v>6951</v>
      </c>
      <c r="O39" s="196"/>
      <c r="P39" s="90">
        <f>'IHSS SCIF &amp; ST LEVEL CONTRACTS'!C39</f>
        <v>0</v>
      </c>
      <c r="Q39" s="196">
        <f>'IHSS SCIF &amp; ST LEVEL CONTRACTS'!D39</f>
        <v>31</v>
      </c>
      <c r="R39" s="196">
        <f>'IHSS SCIF &amp; ST LEVEL CONTRACTS'!E39</f>
        <v>10</v>
      </c>
      <c r="S39" s="197">
        <f t="shared" si="6"/>
        <v>41</v>
      </c>
      <c r="T39" s="196"/>
      <c r="U39" s="90">
        <f>'IHSS PRG CODE 101'!C37</f>
        <v>0</v>
      </c>
      <c r="V39" s="196">
        <f>'IHSS PRG CODE 101'!D37</f>
        <v>0</v>
      </c>
      <c r="W39" s="196">
        <f>'IHSS PRG CODE 101'!E37</f>
        <v>0</v>
      </c>
      <c r="X39" s="197">
        <f>'IHSS PRG CODE 101'!F37</f>
        <v>0</v>
      </c>
      <c r="Y39" s="196"/>
      <c r="Z39" s="90"/>
      <c r="AA39" s="196">
        <f>'IHSS CONTRACT MODE EXPENDITURES'!M40</f>
        <v>0</v>
      </c>
      <c r="AB39" s="196"/>
      <c r="AC39" s="197">
        <f t="shared" si="7"/>
        <v>0</v>
      </c>
      <c r="AD39" s="196"/>
      <c r="AE39" s="90">
        <f>'IHSS PUB AUTHORICTY ADMIN COST'!C39</f>
        <v>0</v>
      </c>
      <c r="AF39" s="196">
        <f>'IHSS PUB AUTHORICTY ADMIN COST'!D39</f>
        <v>-9226.380000000001</v>
      </c>
      <c r="AG39" s="196">
        <f>'IHSS PUB AUTHORICTY ADMIN COST'!E39</f>
        <v>-5281.98</v>
      </c>
      <c r="AH39" s="197">
        <f t="shared" si="8"/>
        <v>-14508.36</v>
      </c>
    </row>
    <row r="40" spans="1:34" ht="13.5">
      <c r="A40" s="67" t="s">
        <v>33</v>
      </c>
      <c r="C40" s="87">
        <f aca="true" t="shared" si="9" ref="C40:C65">SUM(K40,P40,U40,AE40,Z40)</f>
        <v>0</v>
      </c>
      <c r="D40" s="88">
        <f t="shared" si="2"/>
        <v>526786.7000000001</v>
      </c>
      <c r="E40" s="88">
        <f aca="true" t="shared" si="10" ref="E40:E65">SUM(M40,R40,W40,AG40,AB40)</f>
        <v>-47622.660000000265</v>
      </c>
      <c r="F40" s="197">
        <f t="shared" si="3"/>
        <v>479164.0399999998</v>
      </c>
      <c r="G40" s="44"/>
      <c r="H40" s="87">
        <v>127274</v>
      </c>
      <c r="I40" s="89">
        <f t="shared" si="4"/>
        <v>399512.70000000007</v>
      </c>
      <c r="K40" s="90">
        <f>'IHSS Wkr Comp &amp; IP Pymnts'!C40</f>
        <v>0</v>
      </c>
      <c r="L40" s="196">
        <f>'IHSS Wkr Comp &amp; IP Pymnts'!D40</f>
        <v>869431</v>
      </c>
      <c r="M40" s="196">
        <f>'IHSS Wkr Comp &amp; IP Pymnts'!E40</f>
        <v>468156</v>
      </c>
      <c r="N40" s="197">
        <f t="shared" si="5"/>
        <v>1337587</v>
      </c>
      <c r="O40" s="196"/>
      <c r="P40" s="90">
        <f>'IHSS SCIF &amp; ST LEVEL CONTRACTS'!C40</f>
        <v>0</v>
      </c>
      <c r="Q40" s="196">
        <f>'IHSS SCIF &amp; ST LEVEL CONTRACTS'!D40</f>
        <v>6512.800000000003</v>
      </c>
      <c r="R40" s="196">
        <f>'IHSS SCIF &amp; ST LEVEL CONTRACTS'!E40</f>
        <v>2605</v>
      </c>
      <c r="S40" s="197">
        <f t="shared" si="6"/>
        <v>9117.800000000003</v>
      </c>
      <c r="T40" s="196"/>
      <c r="U40" s="90">
        <f>'IHSS PRG CODE 101'!C38</f>
        <v>0</v>
      </c>
      <c r="V40" s="196">
        <f>'IHSS PRG CODE 101'!D38</f>
        <v>0</v>
      </c>
      <c r="W40" s="196">
        <f>'IHSS PRG CODE 101'!E38</f>
        <v>0</v>
      </c>
      <c r="X40" s="197">
        <f>'IHSS PRG CODE 101'!F38</f>
        <v>0</v>
      </c>
      <c r="Y40" s="196"/>
      <c r="Z40" s="90"/>
      <c r="AA40" s="196">
        <f>'IHSS CONTRACT MODE EXPENDITURES'!M41</f>
        <v>537709</v>
      </c>
      <c r="AB40" s="196"/>
      <c r="AC40" s="197">
        <f t="shared" si="7"/>
        <v>537709</v>
      </c>
      <c r="AD40" s="196"/>
      <c r="AE40" s="90">
        <f>'IHSS PUB AUTHORICTY ADMIN COST'!C40</f>
        <v>0</v>
      </c>
      <c r="AF40" s="196">
        <f>'IHSS PUB AUTHORICTY ADMIN COST'!D40</f>
        <v>-886866.1</v>
      </c>
      <c r="AG40" s="196">
        <f>'IHSS PUB AUTHORICTY ADMIN COST'!E40</f>
        <v>-518383.66000000027</v>
      </c>
      <c r="AH40" s="197">
        <f t="shared" si="8"/>
        <v>-1405249.7600000002</v>
      </c>
    </row>
    <row r="41" spans="1:34" ht="13.5">
      <c r="A41" s="67" t="s">
        <v>34</v>
      </c>
      <c r="C41" s="87">
        <f t="shared" si="9"/>
        <v>0</v>
      </c>
      <c r="D41" s="88">
        <f t="shared" si="2"/>
        <v>-1590.8399999999674</v>
      </c>
      <c r="E41" s="88">
        <f t="shared" si="10"/>
        <v>-43757.18000000005</v>
      </c>
      <c r="F41" s="197">
        <f t="shared" si="3"/>
        <v>-45348.02000000002</v>
      </c>
      <c r="G41" s="44"/>
      <c r="H41" s="87">
        <v>784693</v>
      </c>
      <c r="I41" s="89">
        <f t="shared" si="4"/>
        <v>-786283.84</v>
      </c>
      <c r="K41" s="90">
        <f>'IHSS Wkr Comp &amp; IP Pymnts'!C41</f>
        <v>0</v>
      </c>
      <c r="L41" s="196">
        <f>'IHSS Wkr Comp &amp; IP Pymnts'!D41</f>
        <v>929047</v>
      </c>
      <c r="M41" s="196">
        <f>'IHSS Wkr Comp &amp; IP Pymnts'!E41</f>
        <v>500255</v>
      </c>
      <c r="N41" s="197">
        <f t="shared" si="5"/>
        <v>1429302</v>
      </c>
      <c r="O41" s="196"/>
      <c r="P41" s="90">
        <f>'IHSS SCIF &amp; ST LEVEL CONTRACTS'!C41</f>
        <v>0</v>
      </c>
      <c r="Q41" s="196">
        <f>'IHSS SCIF &amp; ST LEVEL CONTRACTS'!D41</f>
        <v>7020.040000000001</v>
      </c>
      <c r="R41" s="196">
        <f>'IHSS SCIF &amp; ST LEVEL CONTRACTS'!E41</f>
        <v>2830</v>
      </c>
      <c r="S41" s="197">
        <f t="shared" si="6"/>
        <v>9850.04</v>
      </c>
      <c r="T41" s="196"/>
      <c r="U41" s="90">
        <f>'IHSS PRG CODE 101'!C39</f>
        <v>0</v>
      </c>
      <c r="V41" s="196">
        <f>'IHSS PRG CODE 101'!D39</f>
        <v>0</v>
      </c>
      <c r="W41" s="196">
        <f>'IHSS PRG CODE 101'!E39</f>
        <v>0</v>
      </c>
      <c r="X41" s="197">
        <f>'IHSS PRG CODE 101'!F39</f>
        <v>0</v>
      </c>
      <c r="Y41" s="196"/>
      <c r="Z41" s="90"/>
      <c r="AA41" s="196">
        <f>'IHSS CONTRACT MODE EXPENDITURES'!M42</f>
        <v>0</v>
      </c>
      <c r="AB41" s="196"/>
      <c r="AC41" s="197">
        <f t="shared" si="7"/>
        <v>0</v>
      </c>
      <c r="AD41" s="196"/>
      <c r="AE41" s="90">
        <f>'IHSS PUB AUTHORICTY ADMIN COST'!C41</f>
        <v>0</v>
      </c>
      <c r="AF41" s="196">
        <f>'IHSS PUB AUTHORICTY ADMIN COST'!D41</f>
        <v>-937657.88</v>
      </c>
      <c r="AG41" s="196">
        <f>'IHSS PUB AUTHORICTY ADMIN COST'!E41</f>
        <v>-546842.18</v>
      </c>
      <c r="AH41" s="197">
        <f t="shared" si="8"/>
        <v>-1484500.06</v>
      </c>
    </row>
    <row r="42" spans="1:34" ht="13.5">
      <c r="A42" s="67" t="s">
        <v>35</v>
      </c>
      <c r="C42" s="87">
        <f t="shared" si="9"/>
        <v>0</v>
      </c>
      <c r="D42" s="88">
        <f t="shared" si="2"/>
        <v>35225</v>
      </c>
      <c r="E42" s="88">
        <f t="shared" si="10"/>
        <v>18946</v>
      </c>
      <c r="F42" s="197">
        <f t="shared" si="3"/>
        <v>54171</v>
      </c>
      <c r="G42" s="44"/>
      <c r="H42" s="87">
        <v>30717</v>
      </c>
      <c r="I42" s="89">
        <f t="shared" si="4"/>
        <v>4508</v>
      </c>
      <c r="K42" s="90">
        <f>'IHSS Wkr Comp &amp; IP Pymnts'!C42</f>
        <v>0</v>
      </c>
      <c r="L42" s="196">
        <f>'IHSS Wkr Comp &amp; IP Pymnts'!D42</f>
        <v>35098</v>
      </c>
      <c r="M42" s="196">
        <f>'IHSS Wkr Comp &amp; IP Pymnts'!E42</f>
        <v>18899</v>
      </c>
      <c r="N42" s="197">
        <f t="shared" si="5"/>
        <v>53997</v>
      </c>
      <c r="O42" s="196"/>
      <c r="P42" s="90">
        <f>'IHSS SCIF &amp; ST LEVEL CONTRACTS'!C42</f>
        <v>0</v>
      </c>
      <c r="Q42" s="196">
        <f>'IHSS SCIF &amp; ST LEVEL CONTRACTS'!D42</f>
        <v>127</v>
      </c>
      <c r="R42" s="196">
        <f>'IHSS SCIF &amp; ST LEVEL CONTRACTS'!E42</f>
        <v>47</v>
      </c>
      <c r="S42" s="197">
        <f t="shared" si="6"/>
        <v>174</v>
      </c>
      <c r="T42" s="196"/>
      <c r="U42" s="90">
        <f>'IHSS PRG CODE 101'!C40</f>
        <v>0</v>
      </c>
      <c r="V42" s="196">
        <f>'IHSS PRG CODE 101'!D40</f>
        <v>0</v>
      </c>
      <c r="W42" s="196">
        <f>'IHSS PRG CODE 101'!E40</f>
        <v>0</v>
      </c>
      <c r="X42" s="197">
        <f>'IHSS PRG CODE 101'!F40</f>
        <v>0</v>
      </c>
      <c r="Y42" s="196"/>
      <c r="Z42" s="90"/>
      <c r="AA42" s="196">
        <f>'IHSS CONTRACT MODE EXPENDITURES'!M43</f>
        <v>0</v>
      </c>
      <c r="AB42" s="196"/>
      <c r="AC42" s="197">
        <f t="shared" si="7"/>
        <v>0</v>
      </c>
      <c r="AD42" s="196"/>
      <c r="AE42" s="90">
        <f>'IHSS PUB AUTHORICTY ADMIN COST'!C42</f>
        <v>0</v>
      </c>
      <c r="AF42" s="196">
        <f>'IHSS PUB AUTHORICTY ADMIN COST'!D42</f>
        <v>0</v>
      </c>
      <c r="AG42" s="196">
        <f>'IHSS PUB AUTHORICTY ADMIN COST'!E42</f>
        <v>0</v>
      </c>
      <c r="AH42" s="197">
        <f t="shared" si="8"/>
        <v>0</v>
      </c>
    </row>
    <row r="43" spans="1:34" ht="13.5">
      <c r="A43" s="67" t="s">
        <v>36</v>
      </c>
      <c r="C43" s="87">
        <f t="shared" si="9"/>
        <v>0</v>
      </c>
      <c r="D43" s="88">
        <f t="shared" si="2"/>
        <v>830426.44</v>
      </c>
      <c r="E43" s="88">
        <f t="shared" si="10"/>
        <v>430655.24</v>
      </c>
      <c r="F43" s="197">
        <f t="shared" si="3"/>
        <v>1261081.68</v>
      </c>
      <c r="G43" s="44"/>
      <c r="H43" s="87">
        <v>728764</v>
      </c>
      <c r="I43" s="89">
        <f t="shared" si="4"/>
        <v>101662.43999999994</v>
      </c>
      <c r="K43" s="90">
        <f>'IHSS Wkr Comp &amp; IP Pymnts'!C43</f>
        <v>0</v>
      </c>
      <c r="L43" s="196">
        <f>'IHSS Wkr Comp &amp; IP Pymnts'!D43</f>
        <v>1092605</v>
      </c>
      <c r="M43" s="196">
        <f>'IHSS Wkr Comp &amp; IP Pymnts'!E43</f>
        <v>588324</v>
      </c>
      <c r="N43" s="197">
        <f t="shared" si="5"/>
        <v>1680929</v>
      </c>
      <c r="O43" s="196"/>
      <c r="P43" s="90">
        <f>'IHSS SCIF &amp; ST LEVEL CONTRACTS'!C43</f>
        <v>0</v>
      </c>
      <c r="Q43" s="196">
        <f>'IHSS SCIF &amp; ST LEVEL CONTRACTS'!D43</f>
        <v>7564.1600000000035</v>
      </c>
      <c r="R43" s="196">
        <f>'IHSS SCIF &amp; ST LEVEL CONTRACTS'!E43</f>
        <v>3057.6399999999994</v>
      </c>
      <c r="S43" s="197">
        <f t="shared" si="6"/>
        <v>10621.800000000003</v>
      </c>
      <c r="T43" s="196"/>
      <c r="U43" s="90">
        <f>'IHSS PRG CODE 101'!C41</f>
        <v>0</v>
      </c>
      <c r="V43" s="196">
        <f>'IHSS PRG CODE 101'!D41</f>
        <v>0</v>
      </c>
      <c r="W43" s="196">
        <f>'IHSS PRG CODE 101'!E41</f>
        <v>0</v>
      </c>
      <c r="X43" s="197">
        <f>'IHSS PRG CODE 101'!F41</f>
        <v>0</v>
      </c>
      <c r="Y43" s="196"/>
      <c r="Z43" s="90"/>
      <c r="AA43" s="196">
        <f>'IHSS CONTRACT MODE EXPENDITURES'!M44</f>
        <v>0</v>
      </c>
      <c r="AB43" s="196"/>
      <c r="AC43" s="197">
        <f t="shared" si="7"/>
        <v>0</v>
      </c>
      <c r="AD43" s="196"/>
      <c r="AE43" s="90">
        <f>'IHSS PUB AUTHORICTY ADMIN COST'!C43</f>
        <v>0</v>
      </c>
      <c r="AF43" s="196">
        <f>'IHSS PUB AUTHORICTY ADMIN COST'!D43</f>
        <v>-269742.72</v>
      </c>
      <c r="AG43" s="196">
        <f>'IHSS PUB AUTHORICTY ADMIN COST'!E43</f>
        <v>-160726.40000000002</v>
      </c>
      <c r="AH43" s="197">
        <f t="shared" si="8"/>
        <v>-430469.12</v>
      </c>
    </row>
    <row r="44" spans="1:34" ht="13.5">
      <c r="A44" s="67" t="s">
        <v>37</v>
      </c>
      <c r="C44" s="87">
        <f t="shared" si="9"/>
        <v>0</v>
      </c>
      <c r="D44" s="88">
        <f t="shared" si="2"/>
        <v>395228.7799999998</v>
      </c>
      <c r="E44" s="88">
        <f t="shared" si="10"/>
        <v>173982.45999999996</v>
      </c>
      <c r="F44" s="197">
        <f t="shared" si="3"/>
        <v>569211.2399999998</v>
      </c>
      <c r="G44" s="44"/>
      <c r="H44" s="87">
        <v>748022</v>
      </c>
      <c r="I44" s="89">
        <f t="shared" si="4"/>
        <v>-352793.2200000002</v>
      </c>
      <c r="K44" s="90">
        <f>'IHSS Wkr Comp &amp; IP Pymnts'!C44</f>
        <v>0</v>
      </c>
      <c r="L44" s="196">
        <f>'IHSS Wkr Comp &amp; IP Pymnts'!D44</f>
        <v>1215677</v>
      </c>
      <c r="M44" s="196">
        <f>'IHSS Wkr Comp &amp; IP Pymnts'!E44</f>
        <v>654595</v>
      </c>
      <c r="N44" s="197">
        <f t="shared" si="5"/>
        <v>1870272</v>
      </c>
      <c r="O44" s="196"/>
      <c r="P44" s="90">
        <f>'IHSS SCIF &amp; ST LEVEL CONTRACTS'!C44</f>
        <v>0</v>
      </c>
      <c r="Q44" s="196">
        <f>'IHSS SCIF &amp; ST LEVEL CONTRACTS'!D44</f>
        <v>8009.139999999999</v>
      </c>
      <c r="R44" s="196">
        <f>'IHSS SCIF &amp; ST LEVEL CONTRACTS'!E44</f>
        <v>3215</v>
      </c>
      <c r="S44" s="197">
        <f t="shared" si="6"/>
        <v>11224.14</v>
      </c>
      <c r="T44" s="196"/>
      <c r="U44" s="90">
        <f>'IHSS PRG CODE 101'!C42</f>
        <v>0</v>
      </c>
      <c r="V44" s="196">
        <f>'IHSS PRG CODE 101'!D42</f>
        <v>0</v>
      </c>
      <c r="W44" s="196">
        <f>'IHSS PRG CODE 101'!E42</f>
        <v>0</v>
      </c>
      <c r="X44" s="197">
        <f>'IHSS PRG CODE 101'!F42</f>
        <v>0</v>
      </c>
      <c r="Y44" s="196"/>
      <c r="Z44" s="90"/>
      <c r="AA44" s="196">
        <f>'IHSS CONTRACT MODE EXPENDITURES'!M45</f>
        <v>0</v>
      </c>
      <c r="AB44" s="196"/>
      <c r="AC44" s="197">
        <f t="shared" si="7"/>
        <v>0</v>
      </c>
      <c r="AD44" s="196"/>
      <c r="AE44" s="90">
        <f>'IHSS PUB AUTHORICTY ADMIN COST'!C44</f>
        <v>0</v>
      </c>
      <c r="AF44" s="196">
        <f>'IHSS PUB AUTHORICTY ADMIN COST'!D44</f>
        <v>-828457.3600000001</v>
      </c>
      <c r="AG44" s="196">
        <f>'IHSS PUB AUTHORICTY ADMIN COST'!E44</f>
        <v>-483827.54000000004</v>
      </c>
      <c r="AH44" s="197">
        <f t="shared" si="8"/>
        <v>-1312284.9000000001</v>
      </c>
    </row>
    <row r="45" spans="1:34" ht="13.5">
      <c r="A45" s="67" t="s">
        <v>38</v>
      </c>
      <c r="C45" s="87">
        <f t="shared" si="9"/>
        <v>0</v>
      </c>
      <c r="D45" s="88">
        <f t="shared" si="2"/>
        <v>365388.4199999999</v>
      </c>
      <c r="E45" s="88">
        <f t="shared" si="10"/>
        <v>-481502.1000000001</v>
      </c>
      <c r="F45" s="197">
        <f t="shared" si="3"/>
        <v>-116113.68000000017</v>
      </c>
      <c r="G45" s="44"/>
      <c r="H45" s="87">
        <v>363435</v>
      </c>
      <c r="I45" s="89">
        <f t="shared" si="4"/>
        <v>1953.4199999999255</v>
      </c>
      <c r="K45" s="90">
        <f>'IHSS Wkr Comp &amp; IP Pymnts'!C45</f>
        <v>0</v>
      </c>
      <c r="L45" s="196">
        <f>'IHSS Wkr Comp &amp; IP Pymnts'!D45</f>
        <v>792831</v>
      </c>
      <c r="M45" s="196">
        <f>'IHSS Wkr Comp &amp; IP Pymnts'!E45</f>
        <v>426910</v>
      </c>
      <c r="N45" s="197">
        <f t="shared" si="5"/>
        <v>1219741</v>
      </c>
      <c r="O45" s="196"/>
      <c r="P45" s="90">
        <f>'IHSS SCIF &amp; ST LEVEL CONTRACTS'!C45</f>
        <v>0</v>
      </c>
      <c r="Q45" s="196">
        <f>'IHSS SCIF &amp; ST LEVEL CONTRACTS'!D45</f>
        <v>2062</v>
      </c>
      <c r="R45" s="196">
        <f>'IHSS SCIF &amp; ST LEVEL CONTRACTS'!E45</f>
        <v>835</v>
      </c>
      <c r="S45" s="197">
        <f t="shared" si="6"/>
        <v>2897</v>
      </c>
      <c r="T45" s="196"/>
      <c r="U45" s="90">
        <f>'IHSS PRG CODE 101'!C43</f>
        <v>0</v>
      </c>
      <c r="V45" s="196">
        <f>'IHSS PRG CODE 101'!D43</f>
        <v>0</v>
      </c>
      <c r="W45" s="196">
        <f>'IHSS PRG CODE 101'!E43</f>
        <v>0</v>
      </c>
      <c r="X45" s="197">
        <f>'IHSS PRG CODE 101'!F43</f>
        <v>0</v>
      </c>
      <c r="Y45" s="196"/>
      <c r="Z45" s="90"/>
      <c r="AA45" s="196">
        <f>'IHSS CONTRACT MODE EXPENDITURES'!M46</f>
        <v>-221793</v>
      </c>
      <c r="AB45" s="196"/>
      <c r="AC45" s="197">
        <f t="shared" si="7"/>
        <v>-221793</v>
      </c>
      <c r="AD45" s="196"/>
      <c r="AE45" s="90">
        <f>'IHSS PUB AUTHORICTY ADMIN COST'!C45</f>
        <v>0</v>
      </c>
      <c r="AF45" s="196">
        <f>'IHSS PUB AUTHORICTY ADMIN COST'!D45</f>
        <v>-207711.58000000002</v>
      </c>
      <c r="AG45" s="196">
        <f>'IHSS PUB AUTHORICTY ADMIN COST'!E45</f>
        <v>-909247.1000000001</v>
      </c>
      <c r="AH45" s="197">
        <f t="shared" si="8"/>
        <v>-1116958.6800000002</v>
      </c>
    </row>
    <row r="46" spans="1:34" ht="13.5">
      <c r="A46" s="67" t="s">
        <v>39</v>
      </c>
      <c r="C46" s="87">
        <f t="shared" si="9"/>
        <v>0</v>
      </c>
      <c r="D46" s="88">
        <f t="shared" si="2"/>
        <v>74489.20000000001</v>
      </c>
      <c r="E46" s="88">
        <f t="shared" si="10"/>
        <v>56410.26000000001</v>
      </c>
      <c r="F46" s="197">
        <f t="shared" si="3"/>
        <v>130899.46000000002</v>
      </c>
      <c r="G46" s="44"/>
      <c r="H46" s="87">
        <v>73940</v>
      </c>
      <c r="I46" s="89">
        <f t="shared" si="4"/>
        <v>549.2000000000116</v>
      </c>
      <c r="K46" s="90">
        <f>'IHSS Wkr Comp &amp; IP Pymnts'!C46</f>
        <v>0</v>
      </c>
      <c r="L46" s="196">
        <f>'IHSS Wkr Comp &amp; IP Pymnts'!D46</f>
        <v>325055</v>
      </c>
      <c r="M46" s="196">
        <f>'IHSS Wkr Comp &amp; IP Pymnts'!E46</f>
        <v>175028</v>
      </c>
      <c r="N46" s="197">
        <f t="shared" si="5"/>
        <v>500083</v>
      </c>
      <c r="O46" s="196"/>
      <c r="P46" s="90">
        <f>'IHSS SCIF &amp; ST LEVEL CONTRACTS'!C46</f>
        <v>0</v>
      </c>
      <c r="Q46" s="196">
        <f>'IHSS SCIF &amp; ST LEVEL CONTRACTS'!D46</f>
        <v>1953.7600000000002</v>
      </c>
      <c r="R46" s="196">
        <f>'IHSS SCIF &amp; ST LEVEL CONTRACTS'!E46</f>
        <v>795</v>
      </c>
      <c r="S46" s="197">
        <f t="shared" si="6"/>
        <v>2748.76</v>
      </c>
      <c r="T46" s="196"/>
      <c r="U46" s="90">
        <f>'IHSS PRG CODE 101'!C44</f>
        <v>0</v>
      </c>
      <c r="V46" s="196">
        <f>'IHSS PRG CODE 101'!D44</f>
        <v>0</v>
      </c>
      <c r="W46" s="196">
        <f>'IHSS PRG CODE 101'!E44</f>
        <v>0</v>
      </c>
      <c r="X46" s="197">
        <f>'IHSS PRG CODE 101'!F44</f>
        <v>0</v>
      </c>
      <c r="Y46" s="196"/>
      <c r="Z46" s="90"/>
      <c r="AA46" s="196">
        <f>'IHSS CONTRACT MODE EXPENDITURES'!M47</f>
        <v>-48847</v>
      </c>
      <c r="AB46" s="196"/>
      <c r="AC46" s="197">
        <f t="shared" si="7"/>
        <v>-48847</v>
      </c>
      <c r="AD46" s="196"/>
      <c r="AE46" s="90">
        <f>'IHSS PUB AUTHORICTY ADMIN COST'!C46</f>
        <v>0</v>
      </c>
      <c r="AF46" s="196">
        <f>'IHSS PUB AUTHORICTY ADMIN COST'!D46</f>
        <v>-203672.56</v>
      </c>
      <c r="AG46" s="196">
        <f>'IHSS PUB AUTHORICTY ADMIN COST'!E46</f>
        <v>-119412.73999999999</v>
      </c>
      <c r="AH46" s="197">
        <f t="shared" si="8"/>
        <v>-323085.3</v>
      </c>
    </row>
    <row r="47" spans="1:34" ht="13.5">
      <c r="A47" s="67" t="s">
        <v>40</v>
      </c>
      <c r="C47" s="87">
        <f t="shared" si="9"/>
        <v>0</v>
      </c>
      <c r="D47" s="88">
        <f t="shared" si="2"/>
        <v>-94774.78</v>
      </c>
      <c r="E47" s="88">
        <f t="shared" si="10"/>
        <v>-60633.28000000003</v>
      </c>
      <c r="F47" s="197">
        <f t="shared" si="3"/>
        <v>-155408.06000000003</v>
      </c>
      <c r="G47" s="44"/>
      <c r="H47" s="87">
        <v>-67710</v>
      </c>
      <c r="I47" s="89">
        <f t="shared" si="4"/>
        <v>-27064.78</v>
      </c>
      <c r="K47" s="90">
        <f>'IHSS Wkr Comp &amp; IP Pymnts'!C47</f>
        <v>0</v>
      </c>
      <c r="L47" s="196">
        <f>'IHSS Wkr Comp &amp; IP Pymnts'!D47</f>
        <v>37548</v>
      </c>
      <c r="M47" s="196">
        <f>'IHSS Wkr Comp &amp; IP Pymnts'!E47</f>
        <v>20219</v>
      </c>
      <c r="N47" s="197">
        <f t="shared" si="5"/>
        <v>57767</v>
      </c>
      <c r="O47" s="196"/>
      <c r="P47" s="90">
        <f>'IHSS SCIF &amp; ST LEVEL CONTRACTS'!C47</f>
        <v>0</v>
      </c>
      <c r="Q47" s="196">
        <f>'IHSS SCIF &amp; ST LEVEL CONTRACTS'!D47</f>
        <v>983</v>
      </c>
      <c r="R47" s="196">
        <f>'IHSS SCIF &amp; ST LEVEL CONTRACTS'!E47</f>
        <v>397.15999999999985</v>
      </c>
      <c r="S47" s="197">
        <f t="shared" si="6"/>
        <v>1380.1599999999999</v>
      </c>
      <c r="T47" s="196"/>
      <c r="U47" s="90">
        <f>'IHSS PRG CODE 101'!C45</f>
        <v>0</v>
      </c>
      <c r="V47" s="196">
        <f>'IHSS PRG CODE 101'!D45</f>
        <v>0</v>
      </c>
      <c r="W47" s="196">
        <f>'IHSS PRG CODE 101'!E45</f>
        <v>0</v>
      </c>
      <c r="X47" s="197">
        <f>'IHSS PRG CODE 101'!F45</f>
        <v>0</v>
      </c>
      <c r="Y47" s="196"/>
      <c r="Z47" s="90"/>
      <c r="AA47" s="196">
        <f>'IHSS CONTRACT MODE EXPENDITURES'!M48</f>
        <v>0</v>
      </c>
      <c r="AB47" s="196"/>
      <c r="AC47" s="197">
        <f t="shared" si="7"/>
        <v>0</v>
      </c>
      <c r="AD47" s="196"/>
      <c r="AE47" s="90">
        <f>'IHSS PUB AUTHORICTY ADMIN COST'!C47</f>
        <v>0</v>
      </c>
      <c r="AF47" s="196">
        <f>'IHSS PUB AUTHORICTY ADMIN COST'!D47</f>
        <v>-133305.78</v>
      </c>
      <c r="AG47" s="196">
        <f>'IHSS PUB AUTHORICTY ADMIN COST'!E47</f>
        <v>-81249.44000000003</v>
      </c>
      <c r="AH47" s="197">
        <f t="shared" si="8"/>
        <v>-214555.22000000003</v>
      </c>
    </row>
    <row r="48" spans="1:34" ht="13.5">
      <c r="A48" s="67" t="s">
        <v>41</v>
      </c>
      <c r="C48" s="87">
        <f t="shared" si="9"/>
        <v>0</v>
      </c>
      <c r="D48" s="88">
        <f t="shared" si="2"/>
        <v>-179285.29999999993</v>
      </c>
      <c r="E48" s="88">
        <f t="shared" si="10"/>
        <v>388232.9199999999</v>
      </c>
      <c r="F48" s="197">
        <f t="shared" si="3"/>
        <v>208947.62</v>
      </c>
      <c r="G48" s="44"/>
      <c r="H48" s="87">
        <v>72646</v>
      </c>
      <c r="I48" s="89">
        <f t="shared" si="4"/>
        <v>-251931.29999999993</v>
      </c>
      <c r="K48" s="90">
        <f>'IHSS Wkr Comp &amp; IP Pymnts'!C48</f>
        <v>0</v>
      </c>
      <c r="L48" s="196">
        <f>'IHSS Wkr Comp &amp; IP Pymnts'!D48</f>
        <v>278332</v>
      </c>
      <c r="M48" s="196">
        <f>'IHSS Wkr Comp &amp; IP Pymnts'!E48</f>
        <v>149871</v>
      </c>
      <c r="N48" s="197">
        <f t="shared" si="5"/>
        <v>428203</v>
      </c>
      <c r="O48" s="196"/>
      <c r="P48" s="90">
        <f>'IHSS SCIF &amp; ST LEVEL CONTRACTS'!C48</f>
        <v>0</v>
      </c>
      <c r="Q48" s="196">
        <f>'IHSS SCIF &amp; ST LEVEL CONTRACTS'!D48</f>
        <v>982.7600000000002</v>
      </c>
      <c r="R48" s="196">
        <f>'IHSS SCIF &amp; ST LEVEL CONTRACTS'!E48</f>
        <v>391</v>
      </c>
      <c r="S48" s="197">
        <f t="shared" si="6"/>
        <v>1373.7600000000002</v>
      </c>
      <c r="T48" s="196"/>
      <c r="U48" s="90">
        <f>'IHSS PRG CODE 101'!C46</f>
        <v>0</v>
      </c>
      <c r="V48" s="196">
        <f>'IHSS PRG CODE 101'!D46</f>
        <v>0</v>
      </c>
      <c r="W48" s="196">
        <f>'IHSS PRG CODE 101'!E46</f>
        <v>0</v>
      </c>
      <c r="X48" s="197">
        <f>'IHSS PRG CODE 101'!F46</f>
        <v>0</v>
      </c>
      <c r="Y48" s="196"/>
      <c r="Z48" s="90"/>
      <c r="AA48" s="196">
        <f>'IHSS CONTRACT MODE EXPENDITURES'!M49</f>
        <v>9176</v>
      </c>
      <c r="AB48" s="196"/>
      <c r="AC48" s="197">
        <f t="shared" si="7"/>
        <v>9176</v>
      </c>
      <c r="AD48" s="196"/>
      <c r="AE48" s="90">
        <f>'IHSS PUB AUTHORICTY ADMIN COST'!C48</f>
        <v>0</v>
      </c>
      <c r="AF48" s="196">
        <f>'IHSS PUB AUTHORICTY ADMIN COST'!D48</f>
        <v>-467776.05999999994</v>
      </c>
      <c r="AG48" s="196">
        <f>'IHSS PUB AUTHORICTY ADMIN COST'!E48</f>
        <v>237970.91999999993</v>
      </c>
      <c r="AH48" s="197">
        <f t="shared" si="8"/>
        <v>-229805.14</v>
      </c>
    </row>
    <row r="49" spans="1:34" ht="13.5">
      <c r="A49" s="67" t="s">
        <v>42</v>
      </c>
      <c r="C49" s="87">
        <f t="shared" si="9"/>
        <v>0</v>
      </c>
      <c r="D49" s="88">
        <f t="shared" si="2"/>
        <v>74203.92000000001</v>
      </c>
      <c r="E49" s="88">
        <f t="shared" si="10"/>
        <v>6718.339999999967</v>
      </c>
      <c r="F49" s="197">
        <f t="shared" si="3"/>
        <v>80922.25999999998</v>
      </c>
      <c r="G49" s="44"/>
      <c r="H49" s="87">
        <v>63949</v>
      </c>
      <c r="I49" s="89">
        <f t="shared" si="4"/>
        <v>10254.920000000013</v>
      </c>
      <c r="K49" s="90">
        <f>'IHSS Wkr Comp &amp; IP Pymnts'!C49</f>
        <v>0</v>
      </c>
      <c r="L49" s="196">
        <f>'IHSS Wkr Comp &amp; IP Pymnts'!D49</f>
        <v>178618</v>
      </c>
      <c r="M49" s="196">
        <f>'IHSS Wkr Comp &amp; IP Pymnts'!E49</f>
        <v>96181</v>
      </c>
      <c r="N49" s="197">
        <f t="shared" si="5"/>
        <v>274799</v>
      </c>
      <c r="O49" s="196"/>
      <c r="P49" s="90">
        <f>'IHSS SCIF &amp; ST LEVEL CONTRACTS'!C49</f>
        <v>0</v>
      </c>
      <c r="Q49" s="196">
        <f>'IHSS SCIF &amp; ST LEVEL CONTRACTS'!D49</f>
        <v>969</v>
      </c>
      <c r="R49" s="196">
        <f>'IHSS SCIF &amp; ST LEVEL CONTRACTS'!E49</f>
        <v>391</v>
      </c>
      <c r="S49" s="197">
        <f t="shared" si="6"/>
        <v>1360</v>
      </c>
      <c r="T49" s="196"/>
      <c r="U49" s="90">
        <f>'IHSS PRG CODE 101'!C47</f>
        <v>0</v>
      </c>
      <c r="V49" s="196">
        <f>'IHSS PRG CODE 101'!D47</f>
        <v>0</v>
      </c>
      <c r="W49" s="196">
        <f>'IHSS PRG CODE 101'!E47</f>
        <v>0</v>
      </c>
      <c r="X49" s="197">
        <f>'IHSS PRG CODE 101'!F47</f>
        <v>0</v>
      </c>
      <c r="Y49" s="196"/>
      <c r="Z49" s="90"/>
      <c r="AA49" s="196">
        <f>'IHSS CONTRACT MODE EXPENDITURES'!M50</f>
        <v>46390</v>
      </c>
      <c r="AB49" s="196"/>
      <c r="AC49" s="197">
        <f t="shared" si="7"/>
        <v>46390</v>
      </c>
      <c r="AD49" s="196"/>
      <c r="AE49" s="90">
        <f>'IHSS PUB AUTHORICTY ADMIN COST'!C49</f>
        <v>0</v>
      </c>
      <c r="AF49" s="196">
        <f>'IHSS PUB AUTHORICTY ADMIN COST'!D49</f>
        <v>-151773.08</v>
      </c>
      <c r="AG49" s="196">
        <f>'IHSS PUB AUTHORICTY ADMIN COST'!E49</f>
        <v>-89853.66000000003</v>
      </c>
      <c r="AH49" s="197">
        <f t="shared" si="8"/>
        <v>-241626.74000000002</v>
      </c>
    </row>
    <row r="50" spans="1:34" ht="13.5">
      <c r="A50" s="67" t="s">
        <v>43</v>
      </c>
      <c r="C50" s="87">
        <f t="shared" si="9"/>
        <v>0</v>
      </c>
      <c r="D50" s="88">
        <f t="shared" si="2"/>
        <v>-991140</v>
      </c>
      <c r="E50" s="88">
        <f t="shared" si="10"/>
        <v>-578362.3999999999</v>
      </c>
      <c r="F50" s="197">
        <f t="shared" si="3"/>
        <v>-1569502.4</v>
      </c>
      <c r="G50" s="44"/>
      <c r="H50" s="87">
        <v>-1090080</v>
      </c>
      <c r="I50" s="89">
        <f t="shared" si="4"/>
        <v>98940</v>
      </c>
      <c r="K50" s="90">
        <f>'IHSS Wkr Comp &amp; IP Pymnts'!C50</f>
        <v>0</v>
      </c>
      <c r="L50" s="196">
        <f>'IHSS Wkr Comp &amp; IP Pymnts'!D50</f>
        <v>494521</v>
      </c>
      <c r="M50" s="196">
        <f>'IHSS Wkr Comp &amp; IP Pymnts'!E50</f>
        <v>266281</v>
      </c>
      <c r="N50" s="197">
        <f t="shared" si="5"/>
        <v>760802</v>
      </c>
      <c r="O50" s="196"/>
      <c r="P50" s="90">
        <f>'IHSS SCIF &amp; ST LEVEL CONTRACTS'!C50</f>
        <v>0</v>
      </c>
      <c r="Q50" s="196">
        <f>'IHSS SCIF &amp; ST LEVEL CONTRACTS'!D50</f>
        <v>5003</v>
      </c>
      <c r="R50" s="196">
        <f>'IHSS SCIF &amp; ST LEVEL CONTRACTS'!E50</f>
        <v>2005</v>
      </c>
      <c r="S50" s="197">
        <f t="shared" si="6"/>
        <v>7008</v>
      </c>
      <c r="T50" s="196"/>
      <c r="U50" s="90">
        <f>'IHSS PRG CODE 101'!C48</f>
        <v>0</v>
      </c>
      <c r="V50" s="196">
        <f>'IHSS PRG CODE 101'!D48</f>
        <v>0</v>
      </c>
      <c r="W50" s="196">
        <f>'IHSS PRG CODE 101'!E48</f>
        <v>0</v>
      </c>
      <c r="X50" s="197">
        <f>'IHSS PRG CODE 101'!F48</f>
        <v>0</v>
      </c>
      <c r="Y50" s="196"/>
      <c r="Z50" s="90"/>
      <c r="AA50" s="196">
        <f>'IHSS CONTRACT MODE EXPENDITURES'!M51</f>
        <v>0</v>
      </c>
      <c r="AB50" s="196"/>
      <c r="AC50" s="197">
        <f t="shared" si="7"/>
        <v>0</v>
      </c>
      <c r="AD50" s="196"/>
      <c r="AE50" s="90">
        <f>'IHSS PUB AUTHORICTY ADMIN COST'!C50</f>
        <v>0</v>
      </c>
      <c r="AF50" s="196">
        <f>'IHSS PUB AUTHORICTY ADMIN COST'!D50</f>
        <v>-1490664</v>
      </c>
      <c r="AG50" s="196">
        <f>'IHSS PUB AUTHORICTY ADMIN COST'!E50</f>
        <v>-846648.3999999999</v>
      </c>
      <c r="AH50" s="197">
        <f t="shared" si="8"/>
        <v>-2337312.4</v>
      </c>
    </row>
    <row r="51" spans="1:34" ht="13.5">
      <c r="A51" s="67" t="s">
        <v>44</v>
      </c>
      <c r="C51" s="87">
        <f t="shared" si="9"/>
        <v>0</v>
      </c>
      <c r="D51" s="88">
        <f t="shared" si="2"/>
        <v>-11238.439999999988</v>
      </c>
      <c r="E51" s="88">
        <f t="shared" si="10"/>
        <v>-9447.720000000008</v>
      </c>
      <c r="F51" s="197">
        <f t="shared" si="3"/>
        <v>-20686.159999999996</v>
      </c>
      <c r="G51" s="44"/>
      <c r="H51" s="87">
        <v>-13903</v>
      </c>
      <c r="I51" s="89">
        <f t="shared" si="4"/>
        <v>2664.560000000012</v>
      </c>
      <c r="K51" s="90">
        <f>'IHSS Wkr Comp &amp; IP Pymnts'!C51</f>
        <v>0</v>
      </c>
      <c r="L51" s="196">
        <f>'IHSS Wkr Comp &amp; IP Pymnts'!D51</f>
        <v>101146</v>
      </c>
      <c r="M51" s="196">
        <f>'IHSS Wkr Comp &amp; IP Pymnts'!E51</f>
        <v>54463</v>
      </c>
      <c r="N51" s="197">
        <f t="shared" si="5"/>
        <v>155609</v>
      </c>
      <c r="O51" s="196"/>
      <c r="P51" s="90">
        <f>'IHSS SCIF &amp; ST LEVEL CONTRACTS'!C51</f>
        <v>0</v>
      </c>
      <c r="Q51" s="196">
        <f>'IHSS SCIF &amp; ST LEVEL CONTRACTS'!D51</f>
        <v>1076.3600000000006</v>
      </c>
      <c r="R51" s="196">
        <f>'IHSS SCIF &amp; ST LEVEL CONTRACTS'!E51</f>
        <v>445.0400000000009</v>
      </c>
      <c r="S51" s="197">
        <f t="shared" si="6"/>
        <v>1521.4000000000015</v>
      </c>
      <c r="T51" s="196"/>
      <c r="U51" s="90">
        <f>'IHSS PRG CODE 101'!C49</f>
        <v>0</v>
      </c>
      <c r="V51" s="196">
        <f>'IHSS PRG CODE 101'!D49</f>
        <v>0</v>
      </c>
      <c r="W51" s="196">
        <f>'IHSS PRG CODE 101'!E49</f>
        <v>0</v>
      </c>
      <c r="X51" s="197">
        <f>'IHSS PRG CODE 101'!F49</f>
        <v>0</v>
      </c>
      <c r="Y51" s="196"/>
      <c r="Z51" s="90"/>
      <c r="AA51" s="196">
        <f>'IHSS CONTRACT MODE EXPENDITURES'!M52</f>
        <v>0</v>
      </c>
      <c r="AB51" s="196"/>
      <c r="AC51" s="197">
        <f t="shared" si="7"/>
        <v>0</v>
      </c>
      <c r="AD51" s="196"/>
      <c r="AE51" s="90">
        <f>'IHSS PUB AUTHORICTY ADMIN COST'!C51</f>
        <v>0</v>
      </c>
      <c r="AF51" s="196">
        <f>'IHSS PUB AUTHORICTY ADMIN COST'!D51</f>
        <v>-113460.79999999999</v>
      </c>
      <c r="AG51" s="196">
        <f>'IHSS PUB AUTHORICTY ADMIN COST'!E51</f>
        <v>-64355.76000000001</v>
      </c>
      <c r="AH51" s="197">
        <f t="shared" si="8"/>
        <v>-177816.56</v>
      </c>
    </row>
    <row r="52" spans="1:34" ht="13.5">
      <c r="A52" s="67" t="s">
        <v>45</v>
      </c>
      <c r="C52" s="87">
        <f t="shared" si="9"/>
        <v>0</v>
      </c>
      <c r="D52" s="88">
        <f t="shared" si="2"/>
        <v>-102380.22</v>
      </c>
      <c r="E52" s="88">
        <f t="shared" si="10"/>
        <v>-58350.52000000001</v>
      </c>
      <c r="F52" s="197">
        <f t="shared" si="3"/>
        <v>-160730.74000000002</v>
      </c>
      <c r="G52" s="44"/>
      <c r="H52" s="87">
        <v>406</v>
      </c>
      <c r="I52" s="89">
        <f t="shared" si="4"/>
        <v>-102786.22</v>
      </c>
      <c r="K52" s="90">
        <f>'IHSS Wkr Comp &amp; IP Pymnts'!C52</f>
        <v>0</v>
      </c>
      <c r="L52" s="196">
        <f>'IHSS Wkr Comp &amp; IP Pymnts'!D52</f>
        <v>82818</v>
      </c>
      <c r="M52" s="196">
        <f>'IHSS Wkr Comp &amp; IP Pymnts'!E52</f>
        <v>44595</v>
      </c>
      <c r="N52" s="197">
        <f t="shared" si="5"/>
        <v>127413</v>
      </c>
      <c r="O52" s="196"/>
      <c r="P52" s="90">
        <f>'IHSS SCIF &amp; ST LEVEL CONTRACTS'!C52</f>
        <v>0</v>
      </c>
      <c r="Q52" s="196">
        <f>'IHSS SCIF &amp; ST LEVEL CONTRACTS'!D52</f>
        <v>968.2799999999997</v>
      </c>
      <c r="R52" s="196">
        <f>'IHSS SCIF &amp; ST LEVEL CONTRACTS'!E52</f>
        <v>387.1199999999999</v>
      </c>
      <c r="S52" s="197">
        <f t="shared" si="6"/>
        <v>1355.3999999999996</v>
      </c>
      <c r="T52" s="196"/>
      <c r="U52" s="90">
        <f>'IHSS PRG CODE 101'!C50</f>
        <v>0</v>
      </c>
      <c r="V52" s="196">
        <f>'IHSS PRG CODE 101'!D50</f>
        <v>0</v>
      </c>
      <c r="W52" s="196">
        <f>'IHSS PRG CODE 101'!E50</f>
        <v>0</v>
      </c>
      <c r="X52" s="197">
        <f>'IHSS PRG CODE 101'!F50</f>
        <v>0</v>
      </c>
      <c r="Y52" s="196"/>
      <c r="Z52" s="90"/>
      <c r="AA52" s="196">
        <f>'IHSS CONTRACT MODE EXPENDITURES'!M53</f>
        <v>0</v>
      </c>
      <c r="AB52" s="196"/>
      <c r="AC52" s="197">
        <f t="shared" si="7"/>
        <v>0</v>
      </c>
      <c r="AD52" s="196"/>
      <c r="AE52" s="90">
        <f>'IHSS PUB AUTHORICTY ADMIN COST'!C52</f>
        <v>0</v>
      </c>
      <c r="AF52" s="196">
        <f>'IHSS PUB AUTHORICTY ADMIN COST'!D52</f>
        <v>-186166.5</v>
      </c>
      <c r="AG52" s="196">
        <f>'IHSS PUB AUTHORICTY ADMIN COST'!E52</f>
        <v>-103332.64000000001</v>
      </c>
      <c r="AH52" s="197">
        <f t="shared" si="8"/>
        <v>-289499.14</v>
      </c>
    </row>
    <row r="53" spans="1:34" ht="13.5">
      <c r="A53" s="67" t="s">
        <v>46</v>
      </c>
      <c r="C53" s="87">
        <f t="shared" si="9"/>
        <v>0</v>
      </c>
      <c r="D53" s="88">
        <f t="shared" si="2"/>
        <v>225.32</v>
      </c>
      <c r="E53" s="88">
        <f t="shared" si="10"/>
        <v>96.86000000000001</v>
      </c>
      <c r="F53" s="197">
        <f t="shared" si="3"/>
        <v>322.18</v>
      </c>
      <c r="G53" s="44"/>
      <c r="H53" s="87">
        <v>397</v>
      </c>
      <c r="I53" s="89">
        <f t="shared" si="4"/>
        <v>-171.68</v>
      </c>
      <c r="K53" s="90">
        <f>'IHSS Wkr Comp &amp; IP Pymnts'!C53</f>
        <v>0</v>
      </c>
      <c r="L53" s="196">
        <f>'IHSS Wkr Comp &amp; IP Pymnts'!D53</f>
        <v>317</v>
      </c>
      <c r="M53" s="196">
        <f>'IHSS Wkr Comp &amp; IP Pymnts'!E53</f>
        <v>171</v>
      </c>
      <c r="N53" s="197">
        <f t="shared" si="5"/>
        <v>488</v>
      </c>
      <c r="O53" s="196"/>
      <c r="P53" s="90">
        <f>'IHSS SCIF &amp; ST LEVEL CONTRACTS'!C53</f>
        <v>0</v>
      </c>
      <c r="Q53" s="196">
        <f>'IHSS SCIF &amp; ST LEVEL CONTRACTS'!D53</f>
        <v>0</v>
      </c>
      <c r="R53" s="196">
        <f>'IHSS SCIF &amp; ST LEVEL CONTRACTS'!E53</f>
        <v>0</v>
      </c>
      <c r="S53" s="197">
        <f t="shared" si="6"/>
        <v>0</v>
      </c>
      <c r="T53" s="196"/>
      <c r="U53" s="90">
        <f>'IHSS PRG CODE 101'!C51</f>
        <v>0</v>
      </c>
      <c r="V53" s="196">
        <f>'IHSS PRG CODE 101'!D51</f>
        <v>0</v>
      </c>
      <c r="W53" s="196">
        <f>'IHSS PRG CODE 101'!E51</f>
        <v>0</v>
      </c>
      <c r="X53" s="197">
        <f>'IHSS PRG CODE 101'!F51</f>
        <v>0</v>
      </c>
      <c r="Y53" s="196"/>
      <c r="Z53" s="90"/>
      <c r="AA53" s="196">
        <f>'IHSS CONTRACT MODE EXPENDITURES'!M54</f>
        <v>0</v>
      </c>
      <c r="AB53" s="196"/>
      <c r="AC53" s="197">
        <f t="shared" si="7"/>
        <v>0</v>
      </c>
      <c r="AD53" s="196"/>
      <c r="AE53" s="90">
        <f>'IHSS PUB AUTHORICTY ADMIN COST'!C53</f>
        <v>0</v>
      </c>
      <c r="AF53" s="196">
        <f>'IHSS PUB AUTHORICTY ADMIN COST'!D53</f>
        <v>-91.68</v>
      </c>
      <c r="AG53" s="196">
        <f>'IHSS PUB AUTHORICTY ADMIN COST'!E53</f>
        <v>-74.13999999999999</v>
      </c>
      <c r="AH53" s="197">
        <f t="shared" si="8"/>
        <v>-165.82</v>
      </c>
    </row>
    <row r="54" spans="1:34" ht="13.5">
      <c r="A54" s="67" t="s">
        <v>47</v>
      </c>
      <c r="C54" s="87">
        <f t="shared" si="9"/>
        <v>0</v>
      </c>
      <c r="D54" s="88">
        <f t="shared" si="2"/>
        <v>21070.239999999998</v>
      </c>
      <c r="E54" s="88">
        <f t="shared" si="10"/>
        <v>10611.28</v>
      </c>
      <c r="F54" s="197">
        <f t="shared" si="3"/>
        <v>31681.519999999997</v>
      </c>
      <c r="G54" s="44"/>
      <c r="H54" s="87">
        <v>5294</v>
      </c>
      <c r="I54" s="89">
        <f t="shared" si="4"/>
        <v>15776.239999999998</v>
      </c>
      <c r="K54" s="90">
        <f>'IHSS Wkr Comp &amp; IP Pymnts'!C54</f>
        <v>0</v>
      </c>
      <c r="L54" s="196">
        <f>'IHSS Wkr Comp &amp; IP Pymnts'!D54</f>
        <v>25092</v>
      </c>
      <c r="M54" s="196">
        <f>'IHSS Wkr Comp &amp; IP Pymnts'!E54</f>
        <v>13511</v>
      </c>
      <c r="N54" s="197">
        <f t="shared" si="5"/>
        <v>38603</v>
      </c>
      <c r="O54" s="196"/>
      <c r="P54" s="90">
        <f>'IHSS SCIF &amp; ST LEVEL CONTRACTS'!C54</f>
        <v>0</v>
      </c>
      <c r="Q54" s="196">
        <f>'IHSS SCIF &amp; ST LEVEL CONTRACTS'!D54</f>
        <v>134</v>
      </c>
      <c r="R54" s="196">
        <f>'IHSS SCIF &amp; ST LEVEL CONTRACTS'!E54</f>
        <v>52</v>
      </c>
      <c r="S54" s="197">
        <f t="shared" si="6"/>
        <v>186</v>
      </c>
      <c r="T54" s="196"/>
      <c r="U54" s="90">
        <f>'IHSS PRG CODE 101'!C52</f>
        <v>0</v>
      </c>
      <c r="V54" s="196">
        <f>'IHSS PRG CODE 101'!D52</f>
        <v>0</v>
      </c>
      <c r="W54" s="196">
        <f>'IHSS PRG CODE 101'!E52</f>
        <v>0</v>
      </c>
      <c r="X54" s="197">
        <f>'IHSS PRG CODE 101'!F52</f>
        <v>0</v>
      </c>
      <c r="Y54" s="196"/>
      <c r="Z54" s="90"/>
      <c r="AA54" s="196">
        <f>'IHSS CONTRACT MODE EXPENDITURES'!M55</f>
        <v>0</v>
      </c>
      <c r="AB54" s="196"/>
      <c r="AC54" s="197">
        <f t="shared" si="7"/>
        <v>0</v>
      </c>
      <c r="AD54" s="196"/>
      <c r="AE54" s="90">
        <f>'IHSS PUB AUTHORICTY ADMIN COST'!C54</f>
        <v>0</v>
      </c>
      <c r="AF54" s="196">
        <f>'IHSS PUB AUTHORICTY ADMIN COST'!D54</f>
        <v>-4155.76</v>
      </c>
      <c r="AG54" s="196">
        <f>'IHSS PUB AUTHORICTY ADMIN COST'!E54</f>
        <v>-2951.7199999999993</v>
      </c>
      <c r="AH54" s="197">
        <f t="shared" si="8"/>
        <v>-7107.48</v>
      </c>
    </row>
    <row r="55" spans="1:34" ht="13.5">
      <c r="A55" s="67" t="s">
        <v>48</v>
      </c>
      <c r="C55" s="87">
        <f t="shared" si="9"/>
        <v>0</v>
      </c>
      <c r="D55" s="88">
        <f t="shared" si="2"/>
        <v>-40276.66000000003</v>
      </c>
      <c r="E55" s="88">
        <f t="shared" si="10"/>
        <v>-27331.940000000002</v>
      </c>
      <c r="F55" s="197">
        <f t="shared" si="3"/>
        <v>-67608.60000000003</v>
      </c>
      <c r="G55" s="44"/>
      <c r="H55" s="87">
        <v>-4480</v>
      </c>
      <c r="I55" s="89">
        <f t="shared" si="4"/>
        <v>-35796.66000000003</v>
      </c>
      <c r="K55" s="90">
        <f>'IHSS Wkr Comp &amp; IP Pymnts'!C55</f>
        <v>0</v>
      </c>
      <c r="L55" s="196">
        <f>'IHSS Wkr Comp &amp; IP Pymnts'!D55</f>
        <v>141351</v>
      </c>
      <c r="M55" s="196">
        <f>'IHSS Wkr Comp &amp; IP Pymnts'!E55</f>
        <v>76111</v>
      </c>
      <c r="N55" s="197">
        <f t="shared" si="5"/>
        <v>217462</v>
      </c>
      <c r="O55" s="196"/>
      <c r="P55" s="90">
        <f>'IHSS SCIF &amp; ST LEVEL CONTRACTS'!C55</f>
        <v>0</v>
      </c>
      <c r="Q55" s="196">
        <f>'IHSS SCIF &amp; ST LEVEL CONTRACTS'!D55</f>
        <v>1319</v>
      </c>
      <c r="R55" s="196">
        <f>'IHSS SCIF &amp; ST LEVEL CONTRACTS'!E55</f>
        <v>537</v>
      </c>
      <c r="S55" s="197">
        <f t="shared" si="6"/>
        <v>1856</v>
      </c>
      <c r="T55" s="196"/>
      <c r="U55" s="90">
        <f>'IHSS PRG CODE 101'!C53</f>
        <v>0</v>
      </c>
      <c r="V55" s="196">
        <f>'IHSS PRG CODE 101'!D53</f>
        <v>0</v>
      </c>
      <c r="W55" s="196">
        <f>'IHSS PRG CODE 101'!E53</f>
        <v>0</v>
      </c>
      <c r="X55" s="197">
        <f>'IHSS PRG CODE 101'!F53</f>
        <v>0</v>
      </c>
      <c r="Y55" s="196"/>
      <c r="Z55" s="90"/>
      <c r="AA55" s="196">
        <f>'IHSS CONTRACT MODE EXPENDITURES'!M56</f>
        <v>0</v>
      </c>
      <c r="AB55" s="196"/>
      <c r="AC55" s="197">
        <f t="shared" si="7"/>
        <v>0</v>
      </c>
      <c r="AD55" s="196"/>
      <c r="AE55" s="90">
        <f>'IHSS PUB AUTHORICTY ADMIN COST'!C55</f>
        <v>0</v>
      </c>
      <c r="AF55" s="196">
        <f>'IHSS PUB AUTHORICTY ADMIN COST'!D55</f>
        <v>-182946.66000000003</v>
      </c>
      <c r="AG55" s="196">
        <f>'IHSS PUB AUTHORICTY ADMIN COST'!E55</f>
        <v>-103979.94</v>
      </c>
      <c r="AH55" s="197">
        <f t="shared" si="8"/>
        <v>-286926.60000000003</v>
      </c>
    </row>
    <row r="56" spans="1:34" ht="13.5">
      <c r="A56" s="67" t="s">
        <v>49</v>
      </c>
      <c r="C56" s="87">
        <f t="shared" si="9"/>
        <v>0</v>
      </c>
      <c r="D56" s="88">
        <f t="shared" si="2"/>
        <v>60666.47999999998</v>
      </c>
      <c r="E56" s="88">
        <f t="shared" si="10"/>
        <v>19083.880000000005</v>
      </c>
      <c r="F56" s="197">
        <f t="shared" si="3"/>
        <v>79750.35999999999</v>
      </c>
      <c r="G56" s="44"/>
      <c r="H56" s="87">
        <v>28338</v>
      </c>
      <c r="I56" s="89">
        <f t="shared" si="4"/>
        <v>32328.47999999998</v>
      </c>
      <c r="K56" s="90">
        <f>'IHSS Wkr Comp &amp; IP Pymnts'!C56</f>
        <v>0</v>
      </c>
      <c r="L56" s="196">
        <f>'IHSS Wkr Comp &amp; IP Pymnts'!D56</f>
        <v>312705</v>
      </c>
      <c r="M56" s="196">
        <f>'IHSS Wkr Comp &amp; IP Pymnts'!E56</f>
        <v>168378</v>
      </c>
      <c r="N56" s="197">
        <f t="shared" si="5"/>
        <v>481083</v>
      </c>
      <c r="O56" s="196"/>
      <c r="P56" s="90">
        <f>'IHSS SCIF &amp; ST LEVEL CONTRACTS'!C56</f>
        <v>0</v>
      </c>
      <c r="Q56" s="196">
        <f>'IHSS SCIF &amp; ST LEVEL CONTRACTS'!D56</f>
        <v>1777</v>
      </c>
      <c r="R56" s="196">
        <f>'IHSS SCIF &amp; ST LEVEL CONTRACTS'!E56</f>
        <v>698</v>
      </c>
      <c r="S56" s="197">
        <f t="shared" si="6"/>
        <v>2475</v>
      </c>
      <c r="T56" s="196"/>
      <c r="U56" s="90">
        <f>'IHSS PRG CODE 101'!C54</f>
        <v>0</v>
      </c>
      <c r="V56" s="196">
        <f>'IHSS PRG CODE 101'!D54</f>
        <v>0</v>
      </c>
      <c r="W56" s="196">
        <f>'IHSS PRG CODE 101'!E54</f>
        <v>0</v>
      </c>
      <c r="X56" s="197">
        <f>'IHSS PRG CODE 101'!F54</f>
        <v>0</v>
      </c>
      <c r="Y56" s="196"/>
      <c r="Z56" s="90"/>
      <c r="AA56" s="196">
        <f>'IHSS CONTRACT MODE EXPENDITURES'!M57</f>
        <v>0</v>
      </c>
      <c r="AB56" s="196"/>
      <c r="AC56" s="197">
        <f t="shared" si="7"/>
        <v>0</v>
      </c>
      <c r="AD56" s="196"/>
      <c r="AE56" s="90">
        <f>'IHSS PUB AUTHORICTY ADMIN COST'!C56</f>
        <v>0</v>
      </c>
      <c r="AF56" s="196">
        <f>'IHSS PUB AUTHORICTY ADMIN COST'!D56</f>
        <v>-253815.52000000002</v>
      </c>
      <c r="AG56" s="196">
        <f>'IHSS PUB AUTHORICTY ADMIN COST'!E56</f>
        <v>-149992.12</v>
      </c>
      <c r="AH56" s="197">
        <f t="shared" si="8"/>
        <v>-403807.64</v>
      </c>
    </row>
    <row r="57" spans="1:34" ht="13.5">
      <c r="A57" s="67" t="s">
        <v>50</v>
      </c>
      <c r="C57" s="87">
        <f t="shared" si="9"/>
        <v>0</v>
      </c>
      <c r="D57" s="88">
        <f t="shared" si="2"/>
        <v>-54735.619999999995</v>
      </c>
      <c r="E57" s="88">
        <f t="shared" si="10"/>
        <v>-38549.48000000001</v>
      </c>
      <c r="F57" s="197">
        <f t="shared" si="3"/>
        <v>-93285.1</v>
      </c>
      <c r="G57" s="44"/>
      <c r="H57" s="87">
        <v>-49766</v>
      </c>
      <c r="I57" s="89">
        <f t="shared" si="4"/>
        <v>-4969.619999999995</v>
      </c>
      <c r="K57" s="90">
        <f>'IHSS Wkr Comp &amp; IP Pymnts'!C57</f>
        <v>0</v>
      </c>
      <c r="L57" s="196">
        <f>'IHSS Wkr Comp &amp; IP Pymnts'!D57</f>
        <v>167118</v>
      </c>
      <c r="M57" s="196">
        <f>'IHSS Wkr Comp &amp; IP Pymnts'!E57</f>
        <v>89988</v>
      </c>
      <c r="N57" s="197">
        <f t="shared" si="5"/>
        <v>257106</v>
      </c>
      <c r="O57" s="196"/>
      <c r="P57" s="90">
        <f>'IHSS SCIF &amp; ST LEVEL CONTRACTS'!C57</f>
        <v>0</v>
      </c>
      <c r="Q57" s="196">
        <f>'IHSS SCIF &amp; ST LEVEL CONTRACTS'!D57</f>
        <v>1257.5600000000013</v>
      </c>
      <c r="R57" s="196">
        <f>'IHSS SCIF &amp; ST LEVEL CONTRACTS'!E57</f>
        <v>506.84000000000015</v>
      </c>
      <c r="S57" s="197">
        <f t="shared" si="6"/>
        <v>1764.4000000000015</v>
      </c>
      <c r="T57" s="196"/>
      <c r="U57" s="90">
        <f>'IHSS PRG CODE 101'!C55</f>
        <v>0</v>
      </c>
      <c r="V57" s="196">
        <f>'IHSS PRG CODE 101'!D55</f>
        <v>0</v>
      </c>
      <c r="W57" s="196">
        <f>'IHSS PRG CODE 101'!E55</f>
        <v>0</v>
      </c>
      <c r="X57" s="197">
        <f>'IHSS PRG CODE 101'!F55</f>
        <v>0</v>
      </c>
      <c r="Y57" s="196"/>
      <c r="Z57" s="90"/>
      <c r="AA57" s="196">
        <f>'IHSS CONTRACT MODE EXPENDITURES'!M58</f>
        <v>0</v>
      </c>
      <c r="AB57" s="196"/>
      <c r="AC57" s="197">
        <f t="shared" si="7"/>
        <v>0</v>
      </c>
      <c r="AD57" s="196"/>
      <c r="AE57" s="90">
        <f>'IHSS PUB AUTHORICTY ADMIN COST'!C57</f>
        <v>0</v>
      </c>
      <c r="AF57" s="196">
        <f>'IHSS PUB AUTHORICTY ADMIN COST'!D57</f>
        <v>-223111.18</v>
      </c>
      <c r="AG57" s="196">
        <f>'IHSS PUB AUTHORICTY ADMIN COST'!E57</f>
        <v>-129044.32</v>
      </c>
      <c r="AH57" s="197">
        <f t="shared" si="8"/>
        <v>-352155.5</v>
      </c>
    </row>
    <row r="58" spans="1:34" ht="13.5">
      <c r="A58" s="67" t="s">
        <v>51</v>
      </c>
      <c r="C58" s="87">
        <f t="shared" si="9"/>
        <v>0</v>
      </c>
      <c r="D58" s="88">
        <f t="shared" si="2"/>
        <v>-5801.279999999999</v>
      </c>
      <c r="E58" s="88">
        <f t="shared" si="10"/>
        <v>-3815.3800000000047</v>
      </c>
      <c r="F58" s="197">
        <f t="shared" si="3"/>
        <v>-9616.660000000003</v>
      </c>
      <c r="G58" s="44"/>
      <c r="H58" s="87">
        <v>-15979</v>
      </c>
      <c r="I58" s="89">
        <f t="shared" si="4"/>
        <v>10177.720000000001</v>
      </c>
      <c r="K58" s="90">
        <f>'IHSS Wkr Comp &amp; IP Pymnts'!C58</f>
        <v>0</v>
      </c>
      <c r="L58" s="196">
        <f>'IHSS Wkr Comp &amp; IP Pymnts'!D58</f>
        <v>29441</v>
      </c>
      <c r="M58" s="196">
        <f>'IHSS Wkr Comp &amp; IP Pymnts'!E58</f>
        <v>15851</v>
      </c>
      <c r="N58" s="197">
        <f t="shared" si="5"/>
        <v>45292</v>
      </c>
      <c r="O58" s="196"/>
      <c r="P58" s="90">
        <f>'IHSS SCIF &amp; ST LEVEL CONTRACTS'!C58</f>
        <v>0</v>
      </c>
      <c r="Q58" s="196">
        <f>'IHSS SCIF &amp; ST LEVEL CONTRACTS'!D58</f>
        <v>378</v>
      </c>
      <c r="R58" s="196">
        <f>'IHSS SCIF &amp; ST LEVEL CONTRACTS'!E58</f>
        <v>154</v>
      </c>
      <c r="S58" s="197">
        <f t="shared" si="6"/>
        <v>532</v>
      </c>
      <c r="T58" s="196"/>
      <c r="U58" s="90">
        <f>'IHSS PRG CODE 101'!C56</f>
        <v>0</v>
      </c>
      <c r="V58" s="196">
        <f>'IHSS PRG CODE 101'!D56</f>
        <v>0</v>
      </c>
      <c r="W58" s="196">
        <f>'IHSS PRG CODE 101'!E56</f>
        <v>0</v>
      </c>
      <c r="X58" s="197">
        <f>'IHSS PRG CODE 101'!F56</f>
        <v>0</v>
      </c>
      <c r="Y58" s="196"/>
      <c r="Z58" s="90"/>
      <c r="AA58" s="196">
        <f>'IHSS CONTRACT MODE EXPENDITURES'!M59</f>
        <v>0</v>
      </c>
      <c r="AB58" s="196"/>
      <c r="AC58" s="197">
        <f t="shared" si="7"/>
        <v>0</v>
      </c>
      <c r="AD58" s="196"/>
      <c r="AE58" s="90">
        <f>'IHSS PUB AUTHORICTY ADMIN COST'!C58</f>
        <v>0</v>
      </c>
      <c r="AF58" s="196">
        <f>'IHSS PUB AUTHORICTY ADMIN COST'!D58</f>
        <v>-35620.28</v>
      </c>
      <c r="AG58" s="196">
        <f>'IHSS PUB AUTHORICTY ADMIN COST'!E58</f>
        <v>-19820.380000000005</v>
      </c>
      <c r="AH58" s="197">
        <f t="shared" si="8"/>
        <v>-55440.66</v>
      </c>
    </row>
    <row r="59" spans="1:34" ht="13.5">
      <c r="A59" s="67" t="s">
        <v>52</v>
      </c>
      <c r="C59" s="87">
        <f t="shared" si="9"/>
        <v>0</v>
      </c>
      <c r="D59" s="88">
        <f t="shared" si="2"/>
        <v>10805.599999999999</v>
      </c>
      <c r="E59" s="88">
        <f t="shared" si="10"/>
        <v>5408.340000000004</v>
      </c>
      <c r="F59" s="197">
        <f t="shared" si="3"/>
        <v>16213.940000000002</v>
      </c>
      <c r="G59" s="44"/>
      <c r="H59" s="87">
        <v>5317</v>
      </c>
      <c r="I59" s="89">
        <f t="shared" si="4"/>
        <v>5488.5999999999985</v>
      </c>
      <c r="K59" s="90">
        <f>'IHSS Wkr Comp &amp; IP Pymnts'!C59</f>
        <v>0</v>
      </c>
      <c r="L59" s="196">
        <f>'IHSS Wkr Comp &amp; IP Pymnts'!D59</f>
        <v>25573</v>
      </c>
      <c r="M59" s="196">
        <f>'IHSS Wkr Comp &amp; IP Pymnts'!E59</f>
        <v>13771</v>
      </c>
      <c r="N59" s="197">
        <f t="shared" si="5"/>
        <v>39344</v>
      </c>
      <c r="O59" s="196"/>
      <c r="P59" s="90">
        <f>'IHSS SCIF &amp; ST LEVEL CONTRACTS'!C59</f>
        <v>0</v>
      </c>
      <c r="Q59" s="196">
        <f>'IHSS SCIF &amp; ST LEVEL CONTRACTS'!D59</f>
        <v>298.96000000000004</v>
      </c>
      <c r="R59" s="196">
        <f>'IHSS SCIF &amp; ST LEVEL CONTRACTS'!E59</f>
        <v>121</v>
      </c>
      <c r="S59" s="197">
        <f t="shared" si="6"/>
        <v>419.96000000000004</v>
      </c>
      <c r="T59" s="196"/>
      <c r="U59" s="90">
        <f>'IHSS PRG CODE 101'!C57</f>
        <v>0</v>
      </c>
      <c r="V59" s="196">
        <f>'IHSS PRG CODE 101'!D57</f>
        <v>0</v>
      </c>
      <c r="W59" s="196">
        <f>'IHSS PRG CODE 101'!E57</f>
        <v>0</v>
      </c>
      <c r="X59" s="197">
        <f>'IHSS PRG CODE 101'!F57</f>
        <v>0</v>
      </c>
      <c r="Y59" s="196"/>
      <c r="Z59" s="90"/>
      <c r="AA59" s="196">
        <f>'IHSS CONTRACT MODE EXPENDITURES'!M60</f>
        <v>0</v>
      </c>
      <c r="AB59" s="196"/>
      <c r="AC59" s="197">
        <f t="shared" si="7"/>
        <v>0</v>
      </c>
      <c r="AD59" s="196"/>
      <c r="AE59" s="90">
        <f>'IHSS PUB AUTHORICTY ADMIN COST'!C59</f>
        <v>0</v>
      </c>
      <c r="AF59" s="196">
        <f>'IHSS PUB AUTHORICTY ADMIN COST'!D59</f>
        <v>-15066.36</v>
      </c>
      <c r="AG59" s="196">
        <f>'IHSS PUB AUTHORICTY ADMIN COST'!E59</f>
        <v>-8483.659999999996</v>
      </c>
      <c r="AH59" s="197">
        <f t="shared" si="8"/>
        <v>-23550.019999999997</v>
      </c>
    </row>
    <row r="60" spans="1:34" ht="13.5">
      <c r="A60" s="67" t="s">
        <v>53</v>
      </c>
      <c r="C60" s="87">
        <f t="shared" si="9"/>
        <v>0</v>
      </c>
      <c r="D60" s="88">
        <f t="shared" si="2"/>
        <v>6725.1</v>
      </c>
      <c r="E60" s="88">
        <f t="shared" si="10"/>
        <v>3607.36</v>
      </c>
      <c r="F60" s="197">
        <f t="shared" si="3"/>
        <v>10332.460000000001</v>
      </c>
      <c r="G60" s="44"/>
      <c r="H60" s="87">
        <v>3722</v>
      </c>
      <c r="I60" s="89">
        <f t="shared" si="4"/>
        <v>3003.1000000000004</v>
      </c>
      <c r="K60" s="90">
        <f>'IHSS Wkr Comp &amp; IP Pymnts'!C60</f>
        <v>0</v>
      </c>
      <c r="L60" s="196">
        <f>'IHSS Wkr Comp &amp; IP Pymnts'!D60</f>
        <v>6894</v>
      </c>
      <c r="M60" s="196">
        <f>'IHSS Wkr Comp &amp; IP Pymnts'!E60</f>
        <v>3711</v>
      </c>
      <c r="N60" s="197">
        <f t="shared" si="5"/>
        <v>10605</v>
      </c>
      <c r="O60" s="196"/>
      <c r="P60" s="90">
        <f>'IHSS SCIF &amp; ST LEVEL CONTRACTS'!C60</f>
        <v>0</v>
      </c>
      <c r="Q60" s="196">
        <f>'IHSS SCIF &amp; ST LEVEL CONTRACTS'!D60</f>
        <v>26</v>
      </c>
      <c r="R60" s="196">
        <f>'IHSS SCIF &amp; ST LEVEL CONTRACTS'!E60</f>
        <v>11</v>
      </c>
      <c r="S60" s="197">
        <f t="shared" si="6"/>
        <v>37</v>
      </c>
      <c r="T60" s="196"/>
      <c r="U60" s="90">
        <f>'IHSS PRG CODE 101'!C58</f>
        <v>0</v>
      </c>
      <c r="V60" s="196">
        <f>'IHSS PRG CODE 101'!D58</f>
        <v>0</v>
      </c>
      <c r="W60" s="196">
        <f>'IHSS PRG CODE 101'!E58</f>
        <v>0</v>
      </c>
      <c r="X60" s="197">
        <f>'IHSS PRG CODE 101'!F58</f>
        <v>0</v>
      </c>
      <c r="Y60" s="196"/>
      <c r="Z60" s="90"/>
      <c r="AA60" s="196">
        <f>'IHSS CONTRACT MODE EXPENDITURES'!M61</f>
        <v>0</v>
      </c>
      <c r="AB60" s="196"/>
      <c r="AC60" s="197">
        <f t="shared" si="7"/>
        <v>0</v>
      </c>
      <c r="AD60" s="196"/>
      <c r="AE60" s="90">
        <f>'IHSS PUB AUTHORICTY ADMIN COST'!C60</f>
        <v>0</v>
      </c>
      <c r="AF60" s="196">
        <f>'IHSS PUB AUTHORICTY ADMIN COST'!D60</f>
        <v>-194.9</v>
      </c>
      <c r="AG60" s="196">
        <f>'IHSS PUB AUTHORICTY ADMIN COST'!E60</f>
        <v>-114.64000000000001</v>
      </c>
      <c r="AH60" s="197">
        <f t="shared" si="8"/>
        <v>-309.54</v>
      </c>
    </row>
    <row r="61" spans="1:34" ht="13.5">
      <c r="A61" s="67" t="s">
        <v>54</v>
      </c>
      <c r="C61" s="87">
        <f t="shared" si="9"/>
        <v>0</v>
      </c>
      <c r="D61" s="88">
        <f t="shared" si="2"/>
        <v>-62239.94</v>
      </c>
      <c r="E61" s="88">
        <f t="shared" si="10"/>
        <v>-34464.080000000016</v>
      </c>
      <c r="F61" s="197">
        <f t="shared" si="3"/>
        <v>-96704.02000000002</v>
      </c>
      <c r="G61" s="44"/>
      <c r="H61" s="87">
        <v>-53568</v>
      </c>
      <c r="I61" s="89">
        <f t="shared" si="4"/>
        <v>-8671.940000000002</v>
      </c>
      <c r="K61" s="90">
        <f>'IHSS Wkr Comp &amp; IP Pymnts'!C61</f>
        <v>0</v>
      </c>
      <c r="L61" s="196">
        <f>'IHSS Wkr Comp &amp; IP Pymnts'!D61</f>
        <v>21746</v>
      </c>
      <c r="M61" s="196">
        <f>'IHSS Wkr Comp &amp; IP Pymnts'!E61</f>
        <v>11710</v>
      </c>
      <c r="N61" s="197">
        <f t="shared" si="5"/>
        <v>33456</v>
      </c>
      <c r="O61" s="196"/>
      <c r="P61" s="90">
        <f>'IHSS SCIF &amp; ST LEVEL CONTRACTS'!C61</f>
        <v>0</v>
      </c>
      <c r="Q61" s="196">
        <f>'IHSS SCIF &amp; ST LEVEL CONTRACTS'!D61</f>
        <v>632</v>
      </c>
      <c r="R61" s="196">
        <f>'IHSS SCIF &amp; ST LEVEL CONTRACTS'!E61</f>
        <v>258</v>
      </c>
      <c r="S61" s="197">
        <f t="shared" si="6"/>
        <v>890</v>
      </c>
      <c r="T61" s="196"/>
      <c r="U61" s="90">
        <f>'IHSS PRG CODE 101'!C59</f>
        <v>0</v>
      </c>
      <c r="V61" s="196">
        <f>'IHSS PRG CODE 101'!D59</f>
        <v>0</v>
      </c>
      <c r="W61" s="196">
        <f>'IHSS PRG CODE 101'!E59</f>
        <v>0</v>
      </c>
      <c r="X61" s="197">
        <f>'IHSS PRG CODE 101'!F59</f>
        <v>0</v>
      </c>
      <c r="Y61" s="196"/>
      <c r="Z61" s="90"/>
      <c r="AA61" s="196">
        <f>'IHSS CONTRACT MODE EXPENDITURES'!M62</f>
        <v>0</v>
      </c>
      <c r="AB61" s="196"/>
      <c r="AC61" s="197">
        <f t="shared" si="7"/>
        <v>0</v>
      </c>
      <c r="AD61" s="196"/>
      <c r="AE61" s="90">
        <f>'IHSS PUB AUTHORICTY ADMIN COST'!C61</f>
        <v>0</v>
      </c>
      <c r="AF61" s="196">
        <f>'IHSS PUB AUTHORICTY ADMIN COST'!D61</f>
        <v>-84617.94</v>
      </c>
      <c r="AG61" s="196">
        <f>'IHSS PUB AUTHORICTY ADMIN COST'!E61</f>
        <v>-46432.080000000016</v>
      </c>
      <c r="AH61" s="197">
        <f t="shared" si="8"/>
        <v>-131050.02000000002</v>
      </c>
    </row>
    <row r="62" spans="1:34" ht="13.5">
      <c r="A62" s="67" t="s">
        <v>55</v>
      </c>
      <c r="C62" s="87">
        <f t="shared" si="9"/>
        <v>0</v>
      </c>
      <c r="D62" s="88">
        <f t="shared" si="2"/>
        <v>1543</v>
      </c>
      <c r="E62" s="88">
        <f t="shared" si="10"/>
        <v>821</v>
      </c>
      <c r="F62" s="197">
        <f t="shared" si="3"/>
        <v>2364</v>
      </c>
      <c r="G62" s="44"/>
      <c r="H62" s="87">
        <v>4459</v>
      </c>
      <c r="I62" s="89">
        <f t="shared" si="4"/>
        <v>-2916</v>
      </c>
      <c r="K62" s="90">
        <f>'IHSS Wkr Comp &amp; IP Pymnts'!C62</f>
        <v>0</v>
      </c>
      <c r="L62" s="196">
        <f>'IHSS Wkr Comp &amp; IP Pymnts'!D62</f>
        <v>1490</v>
      </c>
      <c r="M62" s="196">
        <f>'IHSS Wkr Comp &amp; IP Pymnts'!E62</f>
        <v>802</v>
      </c>
      <c r="N62" s="197">
        <f t="shared" si="5"/>
        <v>2292</v>
      </c>
      <c r="O62" s="196"/>
      <c r="P62" s="90">
        <f>'IHSS SCIF &amp; ST LEVEL CONTRACTS'!C62</f>
        <v>0</v>
      </c>
      <c r="Q62" s="196">
        <f>'IHSS SCIF &amp; ST LEVEL CONTRACTS'!D62</f>
        <v>53</v>
      </c>
      <c r="R62" s="196">
        <f>'IHSS SCIF &amp; ST LEVEL CONTRACTS'!E62</f>
        <v>19</v>
      </c>
      <c r="S62" s="197">
        <f t="shared" si="6"/>
        <v>72</v>
      </c>
      <c r="T62" s="196"/>
      <c r="U62" s="90">
        <f>'IHSS PRG CODE 101'!C60</f>
        <v>0</v>
      </c>
      <c r="V62" s="196">
        <f>'IHSS PRG CODE 101'!D60</f>
        <v>0</v>
      </c>
      <c r="W62" s="196">
        <f>'IHSS PRG CODE 101'!E60</f>
        <v>0</v>
      </c>
      <c r="X62" s="197">
        <f>'IHSS PRG CODE 101'!F60</f>
        <v>0</v>
      </c>
      <c r="Y62" s="196"/>
      <c r="Z62" s="90"/>
      <c r="AA62" s="196">
        <f>'IHSS CONTRACT MODE EXPENDITURES'!M63</f>
        <v>0</v>
      </c>
      <c r="AB62" s="196"/>
      <c r="AC62" s="197">
        <f t="shared" si="7"/>
        <v>0</v>
      </c>
      <c r="AD62" s="196"/>
      <c r="AE62" s="90">
        <f>'IHSS PUB AUTHORICTY ADMIN COST'!C62</f>
        <v>0</v>
      </c>
      <c r="AF62" s="196">
        <f>'IHSS PUB AUTHORICTY ADMIN COST'!D62</f>
        <v>0</v>
      </c>
      <c r="AG62" s="196">
        <f>'IHSS PUB AUTHORICTY ADMIN COST'!E62</f>
        <v>0</v>
      </c>
      <c r="AH62" s="197">
        <f t="shared" si="8"/>
        <v>0</v>
      </c>
    </row>
    <row r="63" spans="1:34" ht="13.5">
      <c r="A63" s="67" t="s">
        <v>56</v>
      </c>
      <c r="C63" s="87">
        <f t="shared" si="9"/>
        <v>0</v>
      </c>
      <c r="D63" s="88">
        <f t="shared" si="2"/>
        <v>-147548.36</v>
      </c>
      <c r="E63" s="88">
        <f t="shared" si="10"/>
        <v>-85899.32</v>
      </c>
      <c r="F63" s="197">
        <f t="shared" si="3"/>
        <v>-233447.68</v>
      </c>
      <c r="G63" s="44"/>
      <c r="H63" s="87">
        <v>-81395</v>
      </c>
      <c r="I63" s="89">
        <f t="shared" si="4"/>
        <v>-66153.35999999999</v>
      </c>
      <c r="K63" s="90">
        <f>'IHSS Wkr Comp &amp; IP Pymnts'!C63</f>
        <v>0</v>
      </c>
      <c r="L63" s="196">
        <f>'IHSS Wkr Comp &amp; IP Pymnts'!D63</f>
        <v>99473</v>
      </c>
      <c r="M63" s="196">
        <f>'IHSS Wkr Comp &amp; IP Pymnts'!E63</f>
        <v>53564</v>
      </c>
      <c r="N63" s="197">
        <f t="shared" si="5"/>
        <v>153037</v>
      </c>
      <c r="O63" s="196"/>
      <c r="P63" s="90">
        <f>'IHSS SCIF &amp; ST LEVEL CONTRACTS'!C63</f>
        <v>0</v>
      </c>
      <c r="Q63" s="196">
        <f>'IHSS SCIF &amp; ST LEVEL CONTRACTS'!D63</f>
        <v>1575</v>
      </c>
      <c r="R63" s="196">
        <f>'IHSS SCIF &amp; ST LEVEL CONTRACTS'!E63</f>
        <v>633.8199999999997</v>
      </c>
      <c r="S63" s="197">
        <f t="shared" si="6"/>
        <v>2208.8199999999997</v>
      </c>
      <c r="T63" s="196"/>
      <c r="U63" s="90">
        <f>'IHSS PRG CODE 101'!C61</f>
        <v>0</v>
      </c>
      <c r="V63" s="196">
        <f>'IHSS PRG CODE 101'!D61</f>
        <v>0</v>
      </c>
      <c r="W63" s="196">
        <f>'IHSS PRG CODE 101'!E61</f>
        <v>0</v>
      </c>
      <c r="X63" s="197">
        <f>'IHSS PRG CODE 101'!F61</f>
        <v>0</v>
      </c>
      <c r="Y63" s="196"/>
      <c r="Z63" s="90"/>
      <c r="AA63" s="196">
        <f>'IHSS CONTRACT MODE EXPENDITURES'!M64</f>
        <v>0</v>
      </c>
      <c r="AB63" s="196"/>
      <c r="AC63" s="197">
        <f t="shared" si="7"/>
        <v>0</v>
      </c>
      <c r="AD63" s="196"/>
      <c r="AE63" s="90">
        <f>'IHSS PUB AUTHORICTY ADMIN COST'!C63</f>
        <v>0</v>
      </c>
      <c r="AF63" s="196">
        <f>'IHSS PUB AUTHORICTY ADMIN COST'!D63</f>
        <v>-248596.36</v>
      </c>
      <c r="AG63" s="196">
        <f>'IHSS PUB AUTHORICTY ADMIN COST'!E63</f>
        <v>-140097.14</v>
      </c>
      <c r="AH63" s="197">
        <f t="shared" si="8"/>
        <v>-388693.5</v>
      </c>
    </row>
    <row r="64" spans="1:34" ht="13.5">
      <c r="A64" s="67" t="s">
        <v>57</v>
      </c>
      <c r="C64" s="87">
        <f t="shared" si="9"/>
        <v>0</v>
      </c>
      <c r="D64" s="88">
        <f t="shared" si="2"/>
        <v>-27561.800000000003</v>
      </c>
      <c r="E64" s="88">
        <f t="shared" si="10"/>
        <v>-18293.39999999998</v>
      </c>
      <c r="F64" s="197">
        <f t="shared" si="3"/>
        <v>-45855.19999999998</v>
      </c>
      <c r="G64" s="44"/>
      <c r="H64" s="87">
        <v>87486</v>
      </c>
      <c r="I64" s="89">
        <f t="shared" si="4"/>
        <v>-115047.8</v>
      </c>
      <c r="K64" s="90">
        <f>'IHSS Wkr Comp &amp; IP Pymnts'!C64</f>
        <v>0</v>
      </c>
      <c r="L64" s="196">
        <f>'IHSS Wkr Comp &amp; IP Pymnts'!D64</f>
        <v>59759</v>
      </c>
      <c r="M64" s="196">
        <f>'IHSS Wkr Comp &amp; IP Pymnts'!E64</f>
        <v>32180</v>
      </c>
      <c r="N64" s="197">
        <f t="shared" si="5"/>
        <v>91939</v>
      </c>
      <c r="O64" s="196"/>
      <c r="P64" s="90">
        <f>'IHSS SCIF &amp; ST LEVEL CONTRACTS'!C64</f>
        <v>0</v>
      </c>
      <c r="Q64" s="196">
        <f>'IHSS SCIF &amp; ST LEVEL CONTRACTS'!D64</f>
        <v>634</v>
      </c>
      <c r="R64" s="196">
        <f>'IHSS SCIF &amp; ST LEVEL CONTRACTS'!E64</f>
        <v>263</v>
      </c>
      <c r="S64" s="197">
        <f t="shared" si="6"/>
        <v>897</v>
      </c>
      <c r="T64" s="196"/>
      <c r="U64" s="90">
        <f>'IHSS PRG CODE 101'!C62</f>
        <v>0</v>
      </c>
      <c r="V64" s="196">
        <f>'IHSS PRG CODE 101'!D62</f>
        <v>0</v>
      </c>
      <c r="W64" s="196">
        <f>'IHSS PRG CODE 101'!E62</f>
        <v>0</v>
      </c>
      <c r="X64" s="197">
        <f>'IHSS PRG CODE 101'!F62</f>
        <v>0</v>
      </c>
      <c r="Y64" s="196"/>
      <c r="Z64" s="90"/>
      <c r="AA64" s="196">
        <f>'IHSS CONTRACT MODE EXPENDITURES'!M65</f>
        <v>0</v>
      </c>
      <c r="AB64" s="196"/>
      <c r="AC64" s="197">
        <f t="shared" si="7"/>
        <v>0</v>
      </c>
      <c r="AD64" s="196"/>
      <c r="AE64" s="90">
        <f>'IHSS PUB AUTHORICTY ADMIN COST'!C64</f>
        <v>0</v>
      </c>
      <c r="AF64" s="196">
        <f>'IHSS PUB AUTHORICTY ADMIN COST'!D64</f>
        <v>-87954.8</v>
      </c>
      <c r="AG64" s="196">
        <f>'IHSS PUB AUTHORICTY ADMIN COST'!E64</f>
        <v>-50736.39999999998</v>
      </c>
      <c r="AH64" s="197">
        <f t="shared" si="8"/>
        <v>-138691.19999999998</v>
      </c>
    </row>
    <row r="65" spans="1:34" ht="13.5">
      <c r="A65" s="67" t="s">
        <v>58</v>
      </c>
      <c r="C65" s="87">
        <f t="shared" si="9"/>
        <v>0</v>
      </c>
      <c r="D65" s="88">
        <f t="shared" si="2"/>
        <v>-12224.779999999999</v>
      </c>
      <c r="E65" s="88">
        <f t="shared" si="10"/>
        <v>-7545.5</v>
      </c>
      <c r="F65" s="197">
        <f t="shared" si="3"/>
        <v>-19770.28</v>
      </c>
      <c r="G65" s="44"/>
      <c r="H65" s="87">
        <v>-16875</v>
      </c>
      <c r="I65" s="89">
        <f t="shared" si="4"/>
        <v>4650.220000000001</v>
      </c>
      <c r="K65" s="90">
        <f>'IHSS Wkr Comp &amp; IP Pymnts'!C65</f>
        <v>0</v>
      </c>
      <c r="L65" s="196">
        <f>'IHSS Wkr Comp &amp; IP Pymnts'!D65</f>
        <v>19670</v>
      </c>
      <c r="M65" s="196">
        <f>'IHSS Wkr Comp &amp; IP Pymnts'!E65</f>
        <v>10589</v>
      </c>
      <c r="N65" s="197">
        <f t="shared" si="5"/>
        <v>30259</v>
      </c>
      <c r="O65" s="196"/>
      <c r="P65" s="90">
        <f>'IHSS SCIF &amp; ST LEVEL CONTRACTS'!C65</f>
        <v>0</v>
      </c>
      <c r="Q65" s="196">
        <f>'IHSS SCIF &amp; ST LEVEL CONTRACTS'!D65</f>
        <v>199</v>
      </c>
      <c r="R65" s="196">
        <f>'IHSS SCIF &amp; ST LEVEL CONTRACTS'!E65</f>
        <v>81</v>
      </c>
      <c r="S65" s="197">
        <f t="shared" si="6"/>
        <v>280</v>
      </c>
      <c r="T65" s="196"/>
      <c r="U65" s="90">
        <f>'IHSS PRG CODE 101'!C63</f>
        <v>0</v>
      </c>
      <c r="V65" s="196">
        <f>'IHSS PRG CODE 101'!D63</f>
        <v>0</v>
      </c>
      <c r="W65" s="196">
        <f>'IHSS PRG CODE 101'!E63</f>
        <v>0</v>
      </c>
      <c r="X65" s="197">
        <f>'IHSS PRG CODE 101'!F63</f>
        <v>0</v>
      </c>
      <c r="Y65" s="196"/>
      <c r="Z65" s="90"/>
      <c r="AA65" s="196">
        <f>'IHSS CONTRACT MODE EXPENDITURES'!M66</f>
        <v>0</v>
      </c>
      <c r="AB65" s="196"/>
      <c r="AC65" s="197">
        <f t="shared" si="7"/>
        <v>0</v>
      </c>
      <c r="AD65" s="196"/>
      <c r="AE65" s="90">
        <f>'IHSS PUB AUTHORICTY ADMIN COST'!C65</f>
        <v>0</v>
      </c>
      <c r="AF65" s="196">
        <f>'IHSS PUB AUTHORICTY ADMIN COST'!D65</f>
        <v>-32093.78</v>
      </c>
      <c r="AG65" s="196">
        <f>'IHSS PUB AUTHORICTY ADMIN COST'!E65</f>
        <v>-18215.5</v>
      </c>
      <c r="AH65" s="197">
        <f t="shared" si="8"/>
        <v>-50309.28</v>
      </c>
    </row>
    <row r="66" spans="1:34" ht="13.5">
      <c r="A66" s="67"/>
      <c r="C66" s="87"/>
      <c r="D66" s="88"/>
      <c r="E66" s="88"/>
      <c r="F66" s="89"/>
      <c r="G66" s="44"/>
      <c r="H66" s="87"/>
      <c r="I66" s="89"/>
      <c r="K66" s="87"/>
      <c r="L66" s="88"/>
      <c r="M66" s="88"/>
      <c r="N66" s="89"/>
      <c r="O66" s="88"/>
      <c r="P66" s="87"/>
      <c r="Q66" s="88"/>
      <c r="R66" s="88"/>
      <c r="S66" s="89"/>
      <c r="T66" s="88"/>
      <c r="U66" s="87"/>
      <c r="V66" s="88"/>
      <c r="W66" s="88"/>
      <c r="X66" s="89"/>
      <c r="Y66" s="88"/>
      <c r="Z66" s="87"/>
      <c r="AA66" s="88"/>
      <c r="AB66" s="88"/>
      <c r="AC66" s="89"/>
      <c r="AD66" s="88"/>
      <c r="AE66" s="87"/>
      <c r="AF66" s="88"/>
      <c r="AG66" s="88"/>
      <c r="AH66" s="89"/>
    </row>
    <row r="67" spans="1:34" s="125" customFormat="1" ht="14.25" thickBot="1">
      <c r="A67" s="198" t="s">
        <v>59</v>
      </c>
      <c r="C67" s="199">
        <f>SUM(C8:C66)</f>
        <v>0</v>
      </c>
      <c r="D67" s="200">
        <f>SUM(D8:D66)</f>
        <v>18388826.484999996</v>
      </c>
      <c r="E67" s="200">
        <f>SUM(E8:E66)</f>
        <v>8296634.289999995</v>
      </c>
      <c r="F67" s="201">
        <f>SUM(F8:F66)</f>
        <v>26685460.775000006</v>
      </c>
      <c r="G67" s="44"/>
      <c r="H67" s="98">
        <f>SUM(H8:H66)</f>
        <v>17065102</v>
      </c>
      <c r="I67" s="100">
        <f>SUM(I8:I66)</f>
        <v>1323724.4849999994</v>
      </c>
      <c r="J67" s="181"/>
      <c r="K67" s="199">
        <f>SUM(K8:K66)</f>
        <v>0</v>
      </c>
      <c r="L67" s="200">
        <f>SUM(L8:L66)</f>
        <v>31329119</v>
      </c>
      <c r="M67" s="200">
        <f>SUM(M8:M66)</f>
        <v>16869536</v>
      </c>
      <c r="N67" s="201">
        <f>SUM(N8:N66)</f>
        <v>48198655</v>
      </c>
      <c r="O67" s="202"/>
      <c r="P67" s="199">
        <f>SUM(P8:P66)</f>
        <v>0</v>
      </c>
      <c r="Q67" s="200">
        <f>SUM(Q8:Q66)</f>
        <v>112157.825</v>
      </c>
      <c r="R67" s="200">
        <f>SUM(R8:R66)</f>
        <v>45133.57</v>
      </c>
      <c r="S67" s="201">
        <f>SUM(S8:S66)</f>
        <v>157291.395</v>
      </c>
      <c r="T67" s="202"/>
      <c r="U67" s="199">
        <f>SUM(U8:U66)</f>
        <v>0</v>
      </c>
      <c r="V67" s="200">
        <f>SUM(V8:V66)</f>
        <v>8346</v>
      </c>
      <c r="W67" s="200">
        <f>SUM(W8:W66)</f>
        <v>4494</v>
      </c>
      <c r="X67" s="201">
        <f>SUM(X8:X66)</f>
        <v>12840</v>
      </c>
      <c r="Y67" s="202"/>
      <c r="Z67" s="199">
        <f>SUM(Z8:Z66)</f>
        <v>0</v>
      </c>
      <c r="AA67" s="200">
        <f>SUM(AA8:AA66)</f>
        <v>330089</v>
      </c>
      <c r="AB67" s="200">
        <f>SUM(AB8:AB66)</f>
        <v>0</v>
      </c>
      <c r="AC67" s="201">
        <f>SUM(AC8:AC66)</f>
        <v>330089</v>
      </c>
      <c r="AD67" s="202"/>
      <c r="AE67" s="199">
        <f>SUM(AE8:AE66)</f>
        <v>0</v>
      </c>
      <c r="AF67" s="200">
        <f>SUM(AF8:AF66)</f>
        <v>-13390885.339999996</v>
      </c>
      <c r="AG67" s="200">
        <f>SUM(AG8:AG66)</f>
        <v>-8622529.280000001</v>
      </c>
      <c r="AH67" s="201">
        <f>SUM(AH8:AH66)</f>
        <v>-22013414.619999997</v>
      </c>
    </row>
  </sheetData>
  <sheetProtection/>
  <mergeCells count="12">
    <mergeCell ref="K4:N4"/>
    <mergeCell ref="K5:N5"/>
    <mergeCell ref="C4:F4"/>
    <mergeCell ref="C5:F5"/>
    <mergeCell ref="P4:S4"/>
    <mergeCell ref="P5:S5"/>
    <mergeCell ref="AE4:AH4"/>
    <mergeCell ref="AE5:AH5"/>
    <mergeCell ref="Z4:AC4"/>
    <mergeCell ref="Z5:AC5"/>
    <mergeCell ref="U4:X4"/>
    <mergeCell ref="U5:X5"/>
  </mergeCells>
  <hyperlinks>
    <hyperlink ref="H3" r:id="rId1" display="SUMMARY FY 07-08 IHSS Expenditures.xlsx"/>
  </hyperlinks>
  <printOptions horizontalCentered="1" verticalCentered="1"/>
  <pageMargins left="0" right="0" top="0" bottom="0" header="0.25" footer="0"/>
  <pageSetup blackAndWhite="1" fitToHeight="1" fitToWidth="1" horizontalDpi="300" verticalDpi="300" orientation="landscape" paperSize="5" scale="50" r:id="rId2"/>
  <headerFooter alignWithMargins="0">
    <oddHeader>&amp;RPAGE &amp;P OF &amp;N</oddHeader>
    <oddFooter>&amp;L&amp;Z&amp;F</oddFooter>
  </headerFooter>
  <colBreaks count="1" manualBreakCount="1">
    <brk id="9" max="6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C67"/>
  <sheetViews>
    <sheetView zoomScalePageLayoutView="0" workbookViewId="0" topLeftCell="A1">
      <pane xSplit="2" ySplit="7" topLeftCell="C8" activePane="bottomRight" state="frozen"/>
      <selection pane="topLeft" activeCell="E20" sqref="E20"/>
      <selection pane="topRight" activeCell="E20" sqref="E20"/>
      <selection pane="bottomLeft" activeCell="E20" sqref="E20"/>
      <selection pane="bottomRight" activeCell="E20" sqref="E20"/>
    </sheetView>
  </sheetViews>
  <sheetFormatPr defaultColWidth="9.140625" defaultRowHeight="12.75"/>
  <cols>
    <col min="1" max="1" width="18.7109375" style="48" customWidth="1"/>
    <col min="2" max="2" width="3.8515625" style="42" customWidth="1"/>
    <col min="3" max="3" width="9.28125" style="44" bestFit="1" customWidth="1"/>
    <col min="4" max="4" width="12.57421875" style="169" bestFit="1" customWidth="1"/>
    <col min="5" max="5" width="11.7109375" style="169" bestFit="1" customWidth="1"/>
    <col min="6" max="6" width="13.28125" style="44" bestFit="1" customWidth="1"/>
    <col min="7" max="7" width="2.57421875" style="42" customWidth="1"/>
    <col min="8" max="8" width="12.421875" style="42" bestFit="1" customWidth="1"/>
    <col min="9" max="9" width="11.7109375" style="42" bestFit="1" customWidth="1"/>
    <col min="10" max="10" width="2.57421875" style="45" customWidth="1"/>
    <col min="11" max="11" width="9.28125" style="44" bestFit="1" customWidth="1"/>
    <col min="12" max="12" width="13.421875" style="169" bestFit="1" customWidth="1"/>
    <col min="13" max="13" width="13.28125" style="169" bestFit="1" customWidth="1"/>
    <col min="14" max="14" width="14.140625" style="44" bestFit="1" customWidth="1"/>
    <col min="15" max="15" width="2.8515625" style="42" customWidth="1"/>
    <col min="16" max="16" width="12.421875" style="44" customWidth="1"/>
    <col min="17" max="17" width="14.00390625" style="169" customWidth="1"/>
    <col min="18" max="18" width="12.7109375" style="169" customWidth="1"/>
    <col min="19" max="19" width="11.421875" style="44" bestFit="1" customWidth="1"/>
    <col min="20" max="20" width="2.00390625" style="42" customWidth="1"/>
    <col min="21" max="21" width="9.140625" style="44" bestFit="1" customWidth="1"/>
    <col min="22" max="22" width="17.57421875" style="169" bestFit="1" customWidth="1"/>
    <col min="23" max="23" width="17.00390625" style="169" bestFit="1" customWidth="1"/>
    <col min="24" max="24" width="18.00390625" style="44" bestFit="1" customWidth="1"/>
    <col min="25" max="27" width="2.140625" style="44" customWidth="1"/>
    <col min="28" max="28" width="2.140625" style="42" customWidth="1"/>
    <col min="29" max="29" width="15.8515625" style="44" bestFit="1" customWidth="1"/>
    <col min="30" max="16384" width="9.140625" style="42" customWidth="1"/>
  </cols>
  <sheetData>
    <row r="1" spans="3:23" ht="16.5">
      <c r="C1" s="43" t="s">
        <v>132</v>
      </c>
      <c r="D1" s="44"/>
      <c r="E1" s="136"/>
      <c r="K1" s="137"/>
      <c r="L1" s="44"/>
      <c r="M1" s="136"/>
      <c r="P1" s="137"/>
      <c r="Q1" s="44"/>
      <c r="R1" s="136"/>
      <c r="U1" s="137"/>
      <c r="V1" s="44"/>
      <c r="W1" s="136"/>
    </row>
    <row r="2" spans="3:27" ht="13.5">
      <c r="C2" s="49"/>
      <c r="D2" s="49"/>
      <c r="E2" s="49"/>
      <c r="F2" s="49"/>
      <c r="K2" s="138"/>
      <c r="L2" s="138"/>
      <c r="M2" s="138"/>
      <c r="N2" s="138"/>
      <c r="P2" s="127"/>
      <c r="Q2" s="127"/>
      <c r="R2" s="127"/>
      <c r="S2" s="127"/>
      <c r="U2" s="127"/>
      <c r="V2" s="127"/>
      <c r="W2" s="127"/>
      <c r="X2" s="127"/>
      <c r="Y2" s="127"/>
      <c r="Z2" s="127"/>
      <c r="AA2" s="127"/>
    </row>
    <row r="3" spans="3:29" ht="14.25" thickBot="1">
      <c r="C3" s="49"/>
      <c r="D3" s="49"/>
      <c r="E3" s="49"/>
      <c r="F3" s="49"/>
      <c r="K3" s="113" t="s">
        <v>153</v>
      </c>
      <c r="L3" s="138"/>
      <c r="M3" s="138"/>
      <c r="N3" s="138"/>
      <c r="P3" s="128" t="s">
        <v>152</v>
      </c>
      <c r="Q3" s="127"/>
      <c r="R3" s="127"/>
      <c r="S3" s="127"/>
      <c r="U3" s="128" t="s">
        <v>151</v>
      </c>
      <c r="V3" s="127"/>
      <c r="W3" s="127"/>
      <c r="X3" s="127"/>
      <c r="Y3" s="127"/>
      <c r="Z3" s="127"/>
      <c r="AA3" s="127"/>
      <c r="AC3" s="139" t="s">
        <v>100</v>
      </c>
    </row>
    <row r="4" spans="3:29" ht="14.25" thickBot="1">
      <c r="C4" s="140" t="s">
        <v>59</v>
      </c>
      <c r="D4" s="141"/>
      <c r="E4" s="141"/>
      <c r="F4" s="142"/>
      <c r="H4" s="58" t="s">
        <v>81</v>
      </c>
      <c r="I4" s="59"/>
      <c r="K4" s="143"/>
      <c r="L4" s="143"/>
      <c r="M4" s="143"/>
      <c r="N4" s="143"/>
      <c r="P4" s="132"/>
      <c r="Q4" s="132"/>
      <c r="R4" s="132"/>
      <c r="S4" s="132"/>
      <c r="U4" s="132"/>
      <c r="V4" s="132"/>
      <c r="W4" s="132"/>
      <c r="X4" s="132"/>
      <c r="Y4" s="144"/>
      <c r="Z4" s="144"/>
      <c r="AA4" s="144"/>
      <c r="AC4" s="122" t="s">
        <v>124</v>
      </c>
    </row>
    <row r="5" spans="3:29" ht="13.5">
      <c r="C5" s="145" t="s">
        <v>133</v>
      </c>
      <c r="D5" s="146"/>
      <c r="E5" s="146"/>
      <c r="F5" s="147"/>
      <c r="H5" s="66" t="s">
        <v>68</v>
      </c>
      <c r="I5" s="67"/>
      <c r="K5" s="148" t="s">
        <v>134</v>
      </c>
      <c r="L5" s="149"/>
      <c r="M5" s="149"/>
      <c r="N5" s="150"/>
      <c r="P5" s="148" t="s">
        <v>135</v>
      </c>
      <c r="Q5" s="149"/>
      <c r="R5" s="149"/>
      <c r="S5" s="150"/>
      <c r="U5" s="148" t="s">
        <v>136</v>
      </c>
      <c r="V5" s="149"/>
      <c r="W5" s="149"/>
      <c r="X5" s="150"/>
      <c r="Y5" s="151"/>
      <c r="Z5" s="151"/>
      <c r="AA5" s="151"/>
      <c r="AC5" s="133" t="s">
        <v>101</v>
      </c>
    </row>
    <row r="6" spans="1:29" ht="14.25" thickBot="1">
      <c r="A6" s="71" t="s">
        <v>0</v>
      </c>
      <c r="C6" s="72" t="s">
        <v>61</v>
      </c>
      <c r="D6" s="152" t="s">
        <v>62</v>
      </c>
      <c r="E6" s="152" t="s">
        <v>63</v>
      </c>
      <c r="F6" s="153" t="s">
        <v>74</v>
      </c>
      <c r="H6" s="154" t="s">
        <v>60</v>
      </c>
      <c r="I6" s="154" t="s">
        <v>69</v>
      </c>
      <c r="K6" s="72" t="s">
        <v>61</v>
      </c>
      <c r="L6" s="152" t="s">
        <v>62</v>
      </c>
      <c r="M6" s="152" t="s">
        <v>63</v>
      </c>
      <c r="N6" s="153" t="s">
        <v>74</v>
      </c>
      <c r="P6" s="72" t="s">
        <v>61</v>
      </c>
      <c r="Q6" s="152" t="s">
        <v>62</v>
      </c>
      <c r="R6" s="152" t="s">
        <v>63</v>
      </c>
      <c r="S6" s="153" t="s">
        <v>74</v>
      </c>
      <c r="U6" s="72" t="s">
        <v>61</v>
      </c>
      <c r="V6" s="152" t="s">
        <v>62</v>
      </c>
      <c r="W6" s="152" t="s">
        <v>63</v>
      </c>
      <c r="X6" s="153" t="s">
        <v>74</v>
      </c>
      <c r="Y6" s="155"/>
      <c r="Z6" s="155"/>
      <c r="AA6" s="155"/>
      <c r="AC6" s="134" t="s">
        <v>102</v>
      </c>
    </row>
    <row r="7" spans="4:27" ht="14.25" thickBot="1">
      <c r="D7" s="156"/>
      <c r="E7" s="156"/>
      <c r="F7" s="156"/>
      <c r="L7" s="157">
        <v>0.65</v>
      </c>
      <c r="M7" s="157">
        <v>0.35</v>
      </c>
      <c r="N7" s="156"/>
      <c r="Q7" s="156"/>
      <c r="R7" s="156"/>
      <c r="S7" s="156"/>
      <c r="V7" s="156"/>
      <c r="W7" s="156"/>
      <c r="X7" s="156"/>
      <c r="Y7" s="156"/>
      <c r="Z7" s="156"/>
      <c r="AA7" s="156"/>
    </row>
    <row r="8" spans="1:29" ht="13.5">
      <c r="A8" s="48" t="s">
        <v>1</v>
      </c>
      <c r="C8" s="79">
        <f aca="true" t="shared" si="0" ref="C8:C39">SUM(K8,P8,U8)</f>
        <v>0</v>
      </c>
      <c r="D8" s="80">
        <f aca="true" t="shared" si="1" ref="D8:D39">SUM(L8,Q8,V8)</f>
        <v>2007622</v>
      </c>
      <c r="E8" s="80">
        <f aca="true" t="shared" si="2" ref="E8:E39">SUM(M8,R8,W8)</f>
        <v>1081029</v>
      </c>
      <c r="F8" s="158">
        <f>SUM(D8:E8)</f>
        <v>3088651</v>
      </c>
      <c r="H8" s="79">
        <v>2521710</v>
      </c>
      <c r="I8" s="81">
        <f>D8-H8</f>
        <v>-514088</v>
      </c>
      <c r="K8" s="79">
        <v>0</v>
      </c>
      <c r="L8" s="159">
        <v>-7435553</v>
      </c>
      <c r="M8" s="159">
        <v>-4003759</v>
      </c>
      <c r="N8" s="158">
        <f>SUM(L8:M8)</f>
        <v>-11439312</v>
      </c>
      <c r="P8" s="79">
        <v>0</v>
      </c>
      <c r="Q8" s="159">
        <v>571195</v>
      </c>
      <c r="R8" s="159">
        <v>307566</v>
      </c>
      <c r="S8" s="158">
        <f>SUM(Q8:R8)</f>
        <v>878761</v>
      </c>
      <c r="U8" s="79">
        <v>0</v>
      </c>
      <c r="V8" s="159">
        <v>8871980</v>
      </c>
      <c r="W8" s="159">
        <v>4777222</v>
      </c>
      <c r="X8" s="158">
        <f>SUM(V8:W8)</f>
        <v>13649202</v>
      </c>
      <c r="Y8" s="160"/>
      <c r="Z8" s="160"/>
      <c r="AA8" s="160"/>
      <c r="AC8" s="161">
        <f>ROUND((H8/(D8/F8))*(E8/F8),0)</f>
        <v>1357846</v>
      </c>
    </row>
    <row r="9" spans="1:29" ht="13.5">
      <c r="A9" s="48" t="s">
        <v>2</v>
      </c>
      <c r="C9" s="87">
        <f t="shared" si="0"/>
        <v>0</v>
      </c>
      <c r="D9" s="88">
        <f t="shared" si="1"/>
        <v>12158</v>
      </c>
      <c r="E9" s="88">
        <f t="shared" si="2"/>
        <v>6547</v>
      </c>
      <c r="F9" s="162">
        <f aca="true" t="shared" si="3" ref="F9:F65">SUM(D9:E9)</f>
        <v>18705</v>
      </c>
      <c r="H9" s="87">
        <v>2132</v>
      </c>
      <c r="I9" s="89">
        <f aca="true" t="shared" si="4" ref="I9:I65">D9-H9</f>
        <v>10026</v>
      </c>
      <c r="K9" s="87">
        <v>0</v>
      </c>
      <c r="L9" s="160">
        <v>1217</v>
      </c>
      <c r="M9" s="160">
        <v>655</v>
      </c>
      <c r="N9" s="162">
        <f aca="true" t="shared" si="5" ref="N9:N65">SUM(L9:M9)</f>
        <v>1872</v>
      </c>
      <c r="P9" s="87">
        <v>0</v>
      </c>
      <c r="Q9" s="160">
        <v>1839</v>
      </c>
      <c r="R9" s="160">
        <v>991</v>
      </c>
      <c r="S9" s="162">
        <f aca="true" t="shared" si="6" ref="S9:S65">SUM(Q9:R9)</f>
        <v>2830</v>
      </c>
      <c r="U9" s="87">
        <v>0</v>
      </c>
      <c r="V9" s="160">
        <v>9102</v>
      </c>
      <c r="W9" s="160">
        <v>4901</v>
      </c>
      <c r="X9" s="162">
        <f aca="true" t="shared" si="7" ref="X9:X65">SUM(V9:W9)</f>
        <v>14003</v>
      </c>
      <c r="Y9" s="160"/>
      <c r="Z9" s="160"/>
      <c r="AA9" s="160"/>
      <c r="AC9" s="163">
        <f aca="true" t="shared" si="8" ref="AC9:AC65">ROUND((H9/(D9/F9))*(E9/F9),0)</f>
        <v>1148</v>
      </c>
    </row>
    <row r="10" spans="1:29" ht="13.5">
      <c r="A10" s="48" t="s">
        <v>3</v>
      </c>
      <c r="C10" s="87">
        <f t="shared" si="0"/>
        <v>0</v>
      </c>
      <c r="D10" s="88">
        <f t="shared" si="1"/>
        <v>3816</v>
      </c>
      <c r="E10" s="88">
        <f t="shared" si="2"/>
        <v>2055</v>
      </c>
      <c r="F10" s="162">
        <f t="shared" si="3"/>
        <v>5871</v>
      </c>
      <c r="H10" s="87">
        <v>7852</v>
      </c>
      <c r="I10" s="89">
        <f t="shared" si="4"/>
        <v>-4036</v>
      </c>
      <c r="K10" s="87">
        <v>0</v>
      </c>
      <c r="L10" s="160">
        <v>-140844</v>
      </c>
      <c r="M10" s="160">
        <v>-75839</v>
      </c>
      <c r="N10" s="162">
        <f t="shared" si="5"/>
        <v>-216683</v>
      </c>
      <c r="P10" s="87">
        <v>0</v>
      </c>
      <c r="Q10" s="160">
        <v>7242</v>
      </c>
      <c r="R10" s="160">
        <v>3901</v>
      </c>
      <c r="S10" s="162">
        <f t="shared" si="6"/>
        <v>11143</v>
      </c>
      <c r="U10" s="87">
        <v>0</v>
      </c>
      <c r="V10" s="160">
        <v>137418</v>
      </c>
      <c r="W10" s="160">
        <v>73993</v>
      </c>
      <c r="X10" s="162">
        <f t="shared" si="7"/>
        <v>211411</v>
      </c>
      <c r="Y10" s="160"/>
      <c r="Z10" s="160"/>
      <c r="AA10" s="160"/>
      <c r="AC10" s="163">
        <f t="shared" si="8"/>
        <v>4228</v>
      </c>
    </row>
    <row r="11" spans="1:29" ht="13.5">
      <c r="A11" s="48" t="s">
        <v>4</v>
      </c>
      <c r="C11" s="87">
        <f t="shared" si="0"/>
        <v>0</v>
      </c>
      <c r="D11" s="88">
        <f t="shared" si="1"/>
        <v>328450</v>
      </c>
      <c r="E11" s="88">
        <f t="shared" si="2"/>
        <v>176858</v>
      </c>
      <c r="F11" s="162">
        <f t="shared" si="3"/>
        <v>505308</v>
      </c>
      <c r="H11" s="87">
        <v>239217</v>
      </c>
      <c r="I11" s="89">
        <f t="shared" si="4"/>
        <v>89233</v>
      </c>
      <c r="K11" s="87">
        <v>0</v>
      </c>
      <c r="L11" s="160">
        <v>-3734518</v>
      </c>
      <c r="M11" s="160">
        <v>-2010895</v>
      </c>
      <c r="N11" s="162">
        <f t="shared" si="5"/>
        <v>-5745413</v>
      </c>
      <c r="P11" s="87">
        <v>0</v>
      </c>
      <c r="Q11" s="160">
        <v>122314</v>
      </c>
      <c r="R11" s="160">
        <v>65863</v>
      </c>
      <c r="S11" s="162">
        <f t="shared" si="6"/>
        <v>188177</v>
      </c>
      <c r="U11" s="87">
        <v>0</v>
      </c>
      <c r="V11" s="160">
        <v>3940654</v>
      </c>
      <c r="W11" s="160">
        <v>2121890</v>
      </c>
      <c r="X11" s="162">
        <f t="shared" si="7"/>
        <v>6062544</v>
      </c>
      <c r="Y11" s="160"/>
      <c r="Z11" s="160"/>
      <c r="AA11" s="160"/>
      <c r="AC11" s="163">
        <f t="shared" si="8"/>
        <v>128809</v>
      </c>
    </row>
    <row r="12" spans="1:29" ht="13.5">
      <c r="A12" s="48" t="s">
        <v>5</v>
      </c>
      <c r="C12" s="87">
        <f t="shared" si="0"/>
        <v>0</v>
      </c>
      <c r="D12" s="88">
        <f t="shared" si="1"/>
        <v>16148</v>
      </c>
      <c r="E12" s="88">
        <f t="shared" si="2"/>
        <v>8695</v>
      </c>
      <c r="F12" s="162">
        <f t="shared" si="3"/>
        <v>24843</v>
      </c>
      <c r="H12" s="87">
        <v>42974</v>
      </c>
      <c r="I12" s="89">
        <f t="shared" si="4"/>
        <v>-26826</v>
      </c>
      <c r="K12" s="87">
        <v>0</v>
      </c>
      <c r="L12" s="160">
        <v>-268821</v>
      </c>
      <c r="M12" s="160">
        <v>-144750</v>
      </c>
      <c r="N12" s="162">
        <f t="shared" si="5"/>
        <v>-413571</v>
      </c>
      <c r="P12" s="87">
        <v>0</v>
      </c>
      <c r="Q12" s="160">
        <v>15732</v>
      </c>
      <c r="R12" s="160">
        <v>8472</v>
      </c>
      <c r="S12" s="162">
        <f t="shared" si="6"/>
        <v>24204</v>
      </c>
      <c r="U12" s="87">
        <v>0</v>
      </c>
      <c r="V12" s="160">
        <v>269237</v>
      </c>
      <c r="W12" s="160">
        <v>144973</v>
      </c>
      <c r="X12" s="162">
        <f t="shared" si="7"/>
        <v>414210</v>
      </c>
      <c r="Y12" s="160"/>
      <c r="Z12" s="160"/>
      <c r="AA12" s="160"/>
      <c r="AC12" s="163">
        <f t="shared" si="8"/>
        <v>23140</v>
      </c>
    </row>
    <row r="13" spans="1:29" ht="13.5">
      <c r="A13" s="48" t="s">
        <v>6</v>
      </c>
      <c r="C13" s="87">
        <f t="shared" si="0"/>
        <v>0</v>
      </c>
      <c r="D13" s="88">
        <f t="shared" si="1"/>
        <v>4509</v>
      </c>
      <c r="E13" s="88">
        <f t="shared" si="2"/>
        <v>2427</v>
      </c>
      <c r="F13" s="162">
        <f t="shared" si="3"/>
        <v>6936</v>
      </c>
      <c r="H13" s="87">
        <v>28151</v>
      </c>
      <c r="I13" s="89">
        <f t="shared" si="4"/>
        <v>-23642</v>
      </c>
      <c r="K13" s="87">
        <v>0</v>
      </c>
      <c r="L13" s="160">
        <v>-112984</v>
      </c>
      <c r="M13" s="160">
        <v>-60837</v>
      </c>
      <c r="N13" s="162">
        <f t="shared" si="5"/>
        <v>-173821</v>
      </c>
      <c r="P13" s="87">
        <v>0</v>
      </c>
      <c r="Q13" s="160">
        <v>1881</v>
      </c>
      <c r="R13" s="160">
        <v>1012</v>
      </c>
      <c r="S13" s="162">
        <f t="shared" si="6"/>
        <v>2893</v>
      </c>
      <c r="U13" s="87">
        <v>0</v>
      </c>
      <c r="V13" s="160">
        <v>115612</v>
      </c>
      <c r="W13" s="160">
        <v>62252</v>
      </c>
      <c r="X13" s="162">
        <f t="shared" si="7"/>
        <v>177864</v>
      </c>
      <c r="Y13" s="160"/>
      <c r="Z13" s="160"/>
      <c r="AA13" s="160"/>
      <c r="AC13" s="163">
        <f t="shared" si="8"/>
        <v>15152</v>
      </c>
    </row>
    <row r="14" spans="1:29" ht="13.5">
      <c r="A14" s="48" t="s">
        <v>7</v>
      </c>
      <c r="C14" s="87">
        <f t="shared" si="0"/>
        <v>0</v>
      </c>
      <c r="D14" s="88">
        <f t="shared" si="1"/>
        <v>228416</v>
      </c>
      <c r="E14" s="88">
        <f t="shared" si="2"/>
        <v>122994</v>
      </c>
      <c r="F14" s="162">
        <f t="shared" si="3"/>
        <v>351410</v>
      </c>
      <c r="H14" s="87">
        <v>365873</v>
      </c>
      <c r="I14" s="89">
        <f t="shared" si="4"/>
        <v>-137457</v>
      </c>
      <c r="K14" s="87">
        <v>0</v>
      </c>
      <c r="L14" s="160">
        <v>-3452078</v>
      </c>
      <c r="M14" s="160">
        <v>-1858811</v>
      </c>
      <c r="N14" s="162">
        <f t="shared" si="5"/>
        <v>-5310889</v>
      </c>
      <c r="P14" s="87">
        <v>0</v>
      </c>
      <c r="Q14" s="160">
        <v>107650</v>
      </c>
      <c r="R14" s="160">
        <v>57965</v>
      </c>
      <c r="S14" s="162">
        <f t="shared" si="6"/>
        <v>165615</v>
      </c>
      <c r="U14" s="87">
        <v>0</v>
      </c>
      <c r="V14" s="160">
        <v>3572844</v>
      </c>
      <c r="W14" s="160">
        <v>1923840</v>
      </c>
      <c r="X14" s="162">
        <f t="shared" si="7"/>
        <v>5496684</v>
      </c>
      <c r="Y14" s="160"/>
      <c r="Z14" s="160"/>
      <c r="AA14" s="160"/>
      <c r="AC14" s="163">
        <f t="shared" si="8"/>
        <v>197010</v>
      </c>
    </row>
    <row r="15" spans="1:29" ht="13.5">
      <c r="A15" s="48" t="s">
        <v>8</v>
      </c>
      <c r="C15" s="87">
        <f t="shared" si="0"/>
        <v>0</v>
      </c>
      <c r="D15" s="88">
        <f t="shared" si="1"/>
        <v>29620</v>
      </c>
      <c r="E15" s="88">
        <f t="shared" si="2"/>
        <v>15949</v>
      </c>
      <c r="F15" s="162">
        <f t="shared" si="3"/>
        <v>45569</v>
      </c>
      <c r="H15" s="87">
        <v>5968</v>
      </c>
      <c r="I15" s="89">
        <f t="shared" si="4"/>
        <v>23652</v>
      </c>
      <c r="K15" s="87">
        <v>0</v>
      </c>
      <c r="L15" s="160">
        <v>-384598</v>
      </c>
      <c r="M15" s="160">
        <v>-207091</v>
      </c>
      <c r="N15" s="162">
        <f t="shared" si="5"/>
        <v>-591689</v>
      </c>
      <c r="P15" s="87">
        <v>0</v>
      </c>
      <c r="Q15" s="160">
        <v>12682</v>
      </c>
      <c r="R15" s="160">
        <v>6828</v>
      </c>
      <c r="S15" s="162">
        <f t="shared" si="6"/>
        <v>19510</v>
      </c>
      <c r="U15" s="87">
        <v>0</v>
      </c>
      <c r="V15" s="160">
        <v>401536</v>
      </c>
      <c r="W15" s="160">
        <v>216212</v>
      </c>
      <c r="X15" s="162">
        <f t="shared" si="7"/>
        <v>617748</v>
      </c>
      <c r="Y15" s="160"/>
      <c r="Z15" s="160"/>
      <c r="AA15" s="160"/>
      <c r="AC15" s="163">
        <f t="shared" si="8"/>
        <v>3213</v>
      </c>
    </row>
    <row r="16" spans="1:29" ht="13.5">
      <c r="A16" s="48" t="s">
        <v>9</v>
      </c>
      <c r="C16" s="87">
        <f t="shared" si="0"/>
        <v>0</v>
      </c>
      <c r="D16" s="88">
        <f t="shared" si="1"/>
        <v>77610</v>
      </c>
      <c r="E16" s="88">
        <f t="shared" si="2"/>
        <v>41792</v>
      </c>
      <c r="F16" s="162">
        <f t="shared" si="3"/>
        <v>119402</v>
      </c>
      <c r="H16" s="87">
        <v>124242</v>
      </c>
      <c r="I16" s="89">
        <f t="shared" si="4"/>
        <v>-46632</v>
      </c>
      <c r="K16" s="87">
        <v>0</v>
      </c>
      <c r="L16" s="160">
        <v>-1253184</v>
      </c>
      <c r="M16" s="160">
        <v>-674791</v>
      </c>
      <c r="N16" s="162">
        <f t="shared" si="5"/>
        <v>-1927975</v>
      </c>
      <c r="P16" s="87">
        <v>0</v>
      </c>
      <c r="Q16" s="160">
        <v>66163</v>
      </c>
      <c r="R16" s="160">
        <v>35626</v>
      </c>
      <c r="S16" s="162">
        <f t="shared" si="6"/>
        <v>101789</v>
      </c>
      <c r="U16" s="87">
        <v>0</v>
      </c>
      <c r="V16" s="160">
        <v>1264631</v>
      </c>
      <c r="W16" s="160">
        <v>680957</v>
      </c>
      <c r="X16" s="162">
        <f t="shared" si="7"/>
        <v>1945588</v>
      </c>
      <c r="Y16" s="160"/>
      <c r="Z16" s="160"/>
      <c r="AA16" s="160"/>
      <c r="AC16" s="163">
        <f t="shared" si="8"/>
        <v>66903</v>
      </c>
    </row>
    <row r="17" spans="1:29" ht="13.5">
      <c r="A17" s="48" t="s">
        <v>10</v>
      </c>
      <c r="C17" s="87">
        <f t="shared" si="0"/>
        <v>0</v>
      </c>
      <c r="D17" s="88">
        <f t="shared" si="1"/>
        <v>664025</v>
      </c>
      <c r="E17" s="88">
        <f t="shared" si="2"/>
        <v>357551</v>
      </c>
      <c r="F17" s="162">
        <f t="shared" si="3"/>
        <v>1021576</v>
      </c>
      <c r="H17" s="87">
        <v>749458</v>
      </c>
      <c r="I17" s="89">
        <f t="shared" si="4"/>
        <v>-85433</v>
      </c>
      <c r="K17" s="87">
        <v>0</v>
      </c>
      <c r="L17" s="160">
        <v>-5710437</v>
      </c>
      <c r="M17" s="160">
        <v>-3074851</v>
      </c>
      <c r="N17" s="162">
        <f t="shared" si="5"/>
        <v>-8785288</v>
      </c>
      <c r="P17" s="87">
        <v>0</v>
      </c>
      <c r="Q17" s="160">
        <v>163457</v>
      </c>
      <c r="R17" s="160">
        <v>88014</v>
      </c>
      <c r="S17" s="162">
        <f t="shared" si="6"/>
        <v>251471</v>
      </c>
      <c r="U17" s="87">
        <v>0</v>
      </c>
      <c r="V17" s="160">
        <v>6211005</v>
      </c>
      <c r="W17" s="160">
        <v>3344388</v>
      </c>
      <c r="X17" s="162">
        <f t="shared" si="7"/>
        <v>9555393</v>
      </c>
      <c r="Y17" s="160"/>
      <c r="Z17" s="160"/>
      <c r="AA17" s="160"/>
      <c r="AC17" s="163">
        <f t="shared" si="8"/>
        <v>403553</v>
      </c>
    </row>
    <row r="18" spans="1:29" ht="13.5">
      <c r="A18" s="48" t="s">
        <v>11</v>
      </c>
      <c r="C18" s="87">
        <f t="shared" si="0"/>
        <v>0</v>
      </c>
      <c r="D18" s="88">
        <f t="shared" si="1"/>
        <v>53221</v>
      </c>
      <c r="E18" s="88">
        <f t="shared" si="2"/>
        <v>28657</v>
      </c>
      <c r="F18" s="162">
        <f t="shared" si="3"/>
        <v>81878</v>
      </c>
      <c r="H18" s="87">
        <v>25978</v>
      </c>
      <c r="I18" s="89">
        <f t="shared" si="4"/>
        <v>27243</v>
      </c>
      <c r="K18" s="87">
        <v>0</v>
      </c>
      <c r="L18" s="160">
        <v>-342027</v>
      </c>
      <c r="M18" s="160">
        <v>-184168</v>
      </c>
      <c r="N18" s="162">
        <f t="shared" si="5"/>
        <v>-526195</v>
      </c>
      <c r="P18" s="87">
        <v>0</v>
      </c>
      <c r="Q18" s="160">
        <v>9456</v>
      </c>
      <c r="R18" s="160">
        <v>5092</v>
      </c>
      <c r="S18" s="162">
        <f t="shared" si="6"/>
        <v>14548</v>
      </c>
      <c r="U18" s="87">
        <v>0</v>
      </c>
      <c r="V18" s="160">
        <v>385792</v>
      </c>
      <c r="W18" s="160">
        <v>207733</v>
      </c>
      <c r="X18" s="162">
        <f t="shared" si="7"/>
        <v>593525</v>
      </c>
      <c r="Y18" s="160"/>
      <c r="Z18" s="160"/>
      <c r="AA18" s="160"/>
      <c r="AC18" s="163">
        <f>ROUND((H18/(D18/F18))*(E18/F18),0)</f>
        <v>13988</v>
      </c>
    </row>
    <row r="19" spans="1:29" ht="13.5">
      <c r="A19" s="48" t="s">
        <v>12</v>
      </c>
      <c r="C19" s="87">
        <f t="shared" si="0"/>
        <v>0</v>
      </c>
      <c r="D19" s="88">
        <f t="shared" si="1"/>
        <v>45120</v>
      </c>
      <c r="E19" s="88">
        <f t="shared" si="2"/>
        <v>24296</v>
      </c>
      <c r="F19" s="162">
        <f t="shared" si="3"/>
        <v>69416</v>
      </c>
      <c r="H19" s="87">
        <v>29901</v>
      </c>
      <c r="I19" s="89">
        <f t="shared" si="4"/>
        <v>15219</v>
      </c>
      <c r="K19" s="87">
        <v>0</v>
      </c>
      <c r="L19" s="160">
        <v>-1404796</v>
      </c>
      <c r="M19" s="160">
        <v>-756429</v>
      </c>
      <c r="N19" s="162">
        <f t="shared" si="5"/>
        <v>-2161225</v>
      </c>
      <c r="P19" s="87">
        <v>0</v>
      </c>
      <c r="Q19" s="160">
        <v>55026</v>
      </c>
      <c r="R19" s="160">
        <v>29631</v>
      </c>
      <c r="S19" s="162">
        <f t="shared" si="6"/>
        <v>84657</v>
      </c>
      <c r="U19" s="87">
        <v>0</v>
      </c>
      <c r="V19" s="160">
        <v>1394890</v>
      </c>
      <c r="W19" s="160">
        <v>751094</v>
      </c>
      <c r="X19" s="162">
        <f t="shared" si="7"/>
        <v>2145984</v>
      </c>
      <c r="Y19" s="160"/>
      <c r="Z19" s="160"/>
      <c r="AA19" s="160"/>
      <c r="AC19" s="163">
        <f t="shared" si="8"/>
        <v>16101</v>
      </c>
    </row>
    <row r="20" spans="1:29" ht="13.5">
      <c r="A20" s="48" t="s">
        <v>13</v>
      </c>
      <c r="C20" s="87">
        <f t="shared" si="0"/>
        <v>0</v>
      </c>
      <c r="D20" s="88">
        <f t="shared" si="1"/>
        <v>254530</v>
      </c>
      <c r="E20" s="88">
        <f t="shared" si="2"/>
        <v>137056</v>
      </c>
      <c r="F20" s="162">
        <f t="shared" si="3"/>
        <v>391586</v>
      </c>
      <c r="H20" s="87">
        <v>200928</v>
      </c>
      <c r="I20" s="89">
        <f t="shared" si="4"/>
        <v>53602</v>
      </c>
      <c r="K20" s="87">
        <v>0</v>
      </c>
      <c r="L20" s="160">
        <v>-3229778</v>
      </c>
      <c r="M20" s="160">
        <v>-1739111</v>
      </c>
      <c r="N20" s="162">
        <f t="shared" si="5"/>
        <v>-4968889</v>
      </c>
      <c r="P20" s="87">
        <v>0</v>
      </c>
      <c r="Q20" s="160">
        <v>87899</v>
      </c>
      <c r="R20" s="160">
        <v>47330</v>
      </c>
      <c r="S20" s="162">
        <f t="shared" si="6"/>
        <v>135229</v>
      </c>
      <c r="U20" s="87">
        <v>0</v>
      </c>
      <c r="V20" s="160">
        <v>3396409</v>
      </c>
      <c r="W20" s="160">
        <v>1828837</v>
      </c>
      <c r="X20" s="162">
        <f t="shared" si="7"/>
        <v>5225246</v>
      </c>
      <c r="Y20" s="160"/>
      <c r="Z20" s="160"/>
      <c r="AA20" s="160"/>
      <c r="AC20" s="163">
        <f t="shared" si="8"/>
        <v>108193</v>
      </c>
    </row>
    <row r="21" spans="1:29" ht="13.5">
      <c r="A21" s="48" t="s">
        <v>14</v>
      </c>
      <c r="C21" s="87">
        <f t="shared" si="0"/>
        <v>0</v>
      </c>
      <c r="D21" s="88">
        <f t="shared" si="1"/>
        <v>14217</v>
      </c>
      <c r="E21" s="88">
        <f t="shared" si="2"/>
        <v>7657</v>
      </c>
      <c r="F21" s="162">
        <f t="shared" si="3"/>
        <v>21874</v>
      </c>
      <c r="H21" s="87">
        <v>33203</v>
      </c>
      <c r="I21" s="89">
        <f t="shared" si="4"/>
        <v>-18986</v>
      </c>
      <c r="K21" s="87">
        <v>0</v>
      </c>
      <c r="L21" s="160">
        <v>-41690</v>
      </c>
      <c r="M21" s="160">
        <v>-22448</v>
      </c>
      <c r="N21" s="162">
        <f t="shared" si="5"/>
        <v>-64138</v>
      </c>
      <c r="P21" s="87">
        <v>0</v>
      </c>
      <c r="Q21" s="160">
        <v>1022</v>
      </c>
      <c r="R21" s="160">
        <v>551</v>
      </c>
      <c r="S21" s="162">
        <f t="shared" si="6"/>
        <v>1573</v>
      </c>
      <c r="U21" s="87">
        <v>0</v>
      </c>
      <c r="V21" s="160">
        <v>54885</v>
      </c>
      <c r="W21" s="160">
        <v>29554</v>
      </c>
      <c r="X21" s="162">
        <f t="shared" si="7"/>
        <v>84439</v>
      </c>
      <c r="Y21" s="160"/>
      <c r="Z21" s="160"/>
      <c r="AA21" s="160"/>
      <c r="AC21" s="163">
        <f t="shared" si="8"/>
        <v>17882</v>
      </c>
    </row>
    <row r="22" spans="1:29" ht="13.5">
      <c r="A22" s="48" t="s">
        <v>15</v>
      </c>
      <c r="C22" s="87">
        <f t="shared" si="0"/>
        <v>0</v>
      </c>
      <c r="D22" s="88">
        <f t="shared" si="1"/>
        <v>157427</v>
      </c>
      <c r="E22" s="88">
        <f t="shared" si="2"/>
        <v>84767</v>
      </c>
      <c r="F22" s="162">
        <f t="shared" si="3"/>
        <v>242194</v>
      </c>
      <c r="H22" s="87">
        <v>119596</v>
      </c>
      <c r="I22" s="89">
        <f t="shared" si="4"/>
        <v>37831</v>
      </c>
      <c r="K22" s="87">
        <v>0</v>
      </c>
      <c r="L22" s="160">
        <v>-1944598</v>
      </c>
      <c r="M22" s="160">
        <v>-1047091</v>
      </c>
      <c r="N22" s="162">
        <f t="shared" si="5"/>
        <v>-2991689</v>
      </c>
      <c r="P22" s="87">
        <v>0</v>
      </c>
      <c r="Q22" s="160">
        <v>37454</v>
      </c>
      <c r="R22" s="160">
        <v>20167</v>
      </c>
      <c r="S22" s="162">
        <f t="shared" si="6"/>
        <v>57621</v>
      </c>
      <c r="U22" s="87">
        <v>0</v>
      </c>
      <c r="V22" s="160">
        <v>2064571</v>
      </c>
      <c r="W22" s="160">
        <v>1111691</v>
      </c>
      <c r="X22" s="162">
        <f t="shared" si="7"/>
        <v>3176262</v>
      </c>
      <c r="Y22" s="160"/>
      <c r="Z22" s="160"/>
      <c r="AA22" s="160"/>
      <c r="AC22" s="163">
        <f t="shared" si="8"/>
        <v>64397</v>
      </c>
    </row>
    <row r="23" spans="1:29" ht="13.5">
      <c r="A23" s="48" t="s">
        <v>16</v>
      </c>
      <c r="C23" s="87">
        <f t="shared" si="0"/>
        <v>0</v>
      </c>
      <c r="D23" s="88">
        <f t="shared" si="1"/>
        <v>60322</v>
      </c>
      <c r="E23" s="88">
        <f t="shared" si="2"/>
        <v>32482</v>
      </c>
      <c r="F23" s="162">
        <f t="shared" si="3"/>
        <v>92804</v>
      </c>
      <c r="H23" s="87">
        <v>70275</v>
      </c>
      <c r="I23" s="89">
        <f t="shared" si="4"/>
        <v>-9953</v>
      </c>
      <c r="K23" s="87">
        <v>0</v>
      </c>
      <c r="L23" s="160">
        <v>-845427</v>
      </c>
      <c r="M23" s="160">
        <v>-455230</v>
      </c>
      <c r="N23" s="162">
        <f t="shared" si="5"/>
        <v>-1300657</v>
      </c>
      <c r="P23" s="87">
        <v>0</v>
      </c>
      <c r="Q23" s="160">
        <v>17451</v>
      </c>
      <c r="R23" s="160">
        <v>9398</v>
      </c>
      <c r="S23" s="162">
        <f t="shared" si="6"/>
        <v>26849</v>
      </c>
      <c r="U23" s="87">
        <v>0</v>
      </c>
      <c r="V23" s="160">
        <v>888298</v>
      </c>
      <c r="W23" s="160">
        <v>478314</v>
      </c>
      <c r="X23" s="162">
        <f t="shared" si="7"/>
        <v>1366612</v>
      </c>
      <c r="Y23" s="160"/>
      <c r="Z23" s="160"/>
      <c r="AA23" s="160"/>
      <c r="AC23" s="163">
        <f t="shared" si="8"/>
        <v>37841</v>
      </c>
    </row>
    <row r="24" spans="1:29" ht="13.5">
      <c r="A24" s="48" t="s">
        <v>17</v>
      </c>
      <c r="C24" s="87">
        <f t="shared" si="0"/>
        <v>0</v>
      </c>
      <c r="D24" s="88">
        <f t="shared" si="1"/>
        <v>101015</v>
      </c>
      <c r="E24" s="88">
        <f t="shared" si="2"/>
        <v>54395</v>
      </c>
      <c r="F24" s="162">
        <f t="shared" si="3"/>
        <v>155410</v>
      </c>
      <c r="H24" s="87">
        <v>40672</v>
      </c>
      <c r="I24" s="89">
        <f t="shared" si="4"/>
        <v>60343</v>
      </c>
      <c r="K24" s="87">
        <v>0</v>
      </c>
      <c r="L24" s="160">
        <v>-1182472</v>
      </c>
      <c r="M24" s="160">
        <v>-636716</v>
      </c>
      <c r="N24" s="162">
        <f t="shared" si="5"/>
        <v>-1819188</v>
      </c>
      <c r="P24" s="87">
        <v>0</v>
      </c>
      <c r="Q24" s="160">
        <v>47179</v>
      </c>
      <c r="R24" s="160">
        <v>25403</v>
      </c>
      <c r="S24" s="162">
        <f t="shared" si="6"/>
        <v>72582</v>
      </c>
      <c r="U24" s="87">
        <v>0</v>
      </c>
      <c r="V24" s="160">
        <v>1236308</v>
      </c>
      <c r="W24" s="160">
        <v>665708</v>
      </c>
      <c r="X24" s="162">
        <f t="shared" si="7"/>
        <v>1902016</v>
      </c>
      <c r="Y24" s="160"/>
      <c r="Z24" s="160"/>
      <c r="AA24" s="160"/>
      <c r="AC24" s="163">
        <f t="shared" si="8"/>
        <v>21901</v>
      </c>
    </row>
    <row r="25" spans="1:29" ht="13.5">
      <c r="A25" s="48" t="s">
        <v>18</v>
      </c>
      <c r="C25" s="87">
        <f t="shared" si="0"/>
        <v>0</v>
      </c>
      <c r="D25" s="88">
        <f t="shared" si="1"/>
        <v>43442</v>
      </c>
      <c r="E25" s="88">
        <f t="shared" si="2"/>
        <v>23392</v>
      </c>
      <c r="F25" s="162">
        <f t="shared" si="3"/>
        <v>66834</v>
      </c>
      <c r="H25" s="87">
        <v>36539</v>
      </c>
      <c r="I25" s="89">
        <f t="shared" si="4"/>
        <v>6903</v>
      </c>
      <c r="K25" s="87">
        <v>0</v>
      </c>
      <c r="L25" s="160">
        <v>-132268</v>
      </c>
      <c r="M25" s="160">
        <v>-71221</v>
      </c>
      <c r="N25" s="162">
        <f t="shared" si="5"/>
        <v>-203489</v>
      </c>
      <c r="P25" s="87">
        <v>0</v>
      </c>
      <c r="Q25" s="160">
        <v>6066</v>
      </c>
      <c r="R25" s="160">
        <v>3266</v>
      </c>
      <c r="S25" s="162">
        <f t="shared" si="6"/>
        <v>9332</v>
      </c>
      <c r="U25" s="87">
        <v>0</v>
      </c>
      <c r="V25" s="160">
        <v>169644</v>
      </c>
      <c r="W25" s="160">
        <v>91347</v>
      </c>
      <c r="X25" s="162">
        <f t="shared" si="7"/>
        <v>260991</v>
      </c>
      <c r="Y25" s="160"/>
      <c r="Z25" s="160"/>
      <c r="AA25" s="160"/>
      <c r="AC25" s="163">
        <f t="shared" si="8"/>
        <v>19675</v>
      </c>
    </row>
    <row r="26" spans="1:29" ht="13.5">
      <c r="A26" s="48" t="s">
        <v>19</v>
      </c>
      <c r="C26" s="87">
        <f t="shared" si="0"/>
        <v>0</v>
      </c>
      <c r="D26" s="88">
        <f t="shared" si="1"/>
        <v>18805228</v>
      </c>
      <c r="E26" s="88">
        <f t="shared" si="2"/>
        <v>10125892</v>
      </c>
      <c r="F26" s="162">
        <f t="shared" si="3"/>
        <v>28931120</v>
      </c>
      <c r="H26" s="87">
        <v>14980657</v>
      </c>
      <c r="I26" s="89">
        <f t="shared" si="4"/>
        <v>3824571</v>
      </c>
      <c r="K26" s="87">
        <v>0</v>
      </c>
      <c r="L26" s="160">
        <v>-52224681</v>
      </c>
      <c r="M26" s="160">
        <v>-28120982</v>
      </c>
      <c r="N26" s="162">
        <f t="shared" si="5"/>
        <v>-80345663</v>
      </c>
      <c r="P26" s="87">
        <v>0</v>
      </c>
      <c r="Q26" s="160">
        <v>2405085</v>
      </c>
      <c r="R26" s="160">
        <v>1295045</v>
      </c>
      <c r="S26" s="162">
        <f t="shared" si="6"/>
        <v>3700130</v>
      </c>
      <c r="U26" s="87">
        <v>0</v>
      </c>
      <c r="V26" s="160">
        <v>68624824</v>
      </c>
      <c r="W26" s="160">
        <v>36951829</v>
      </c>
      <c r="X26" s="162">
        <f t="shared" si="7"/>
        <v>105576653</v>
      </c>
      <c r="Y26" s="160"/>
      <c r="Z26" s="160"/>
      <c r="AA26" s="160"/>
      <c r="AC26" s="163">
        <f t="shared" si="8"/>
        <v>8066508</v>
      </c>
    </row>
    <row r="27" spans="1:29" ht="13.5">
      <c r="A27" s="48" t="s">
        <v>20</v>
      </c>
      <c r="C27" s="87">
        <f t="shared" si="0"/>
        <v>0</v>
      </c>
      <c r="D27" s="88">
        <f t="shared" si="1"/>
        <v>55516</v>
      </c>
      <c r="E27" s="88">
        <f t="shared" si="2"/>
        <v>29893</v>
      </c>
      <c r="F27" s="162">
        <f t="shared" si="3"/>
        <v>85409</v>
      </c>
      <c r="H27" s="87">
        <v>35622</v>
      </c>
      <c r="I27" s="89">
        <f t="shared" si="4"/>
        <v>19894</v>
      </c>
      <c r="K27" s="87">
        <v>0</v>
      </c>
      <c r="L27" s="160">
        <v>-808401</v>
      </c>
      <c r="M27" s="160">
        <v>-435293</v>
      </c>
      <c r="N27" s="162">
        <f t="shared" si="5"/>
        <v>-1243694</v>
      </c>
      <c r="P27" s="87">
        <v>0</v>
      </c>
      <c r="Q27" s="160">
        <v>9079</v>
      </c>
      <c r="R27" s="160">
        <v>4888</v>
      </c>
      <c r="S27" s="162">
        <f t="shared" si="6"/>
        <v>13967</v>
      </c>
      <c r="U27" s="87">
        <v>0</v>
      </c>
      <c r="V27" s="160">
        <v>854838</v>
      </c>
      <c r="W27" s="160">
        <v>460298</v>
      </c>
      <c r="X27" s="162">
        <f t="shared" si="7"/>
        <v>1315136</v>
      </c>
      <c r="Y27" s="160"/>
      <c r="Z27" s="160"/>
      <c r="AA27" s="160"/>
      <c r="AC27" s="163">
        <f t="shared" si="8"/>
        <v>19181</v>
      </c>
    </row>
    <row r="28" spans="1:29" ht="13.5">
      <c r="A28" s="48" t="s">
        <v>21</v>
      </c>
      <c r="C28" s="87">
        <f t="shared" si="0"/>
        <v>0</v>
      </c>
      <c r="D28" s="88">
        <f t="shared" si="1"/>
        <v>216954</v>
      </c>
      <c r="E28" s="88">
        <f t="shared" si="2"/>
        <v>116820</v>
      </c>
      <c r="F28" s="162">
        <f t="shared" si="3"/>
        <v>333774</v>
      </c>
      <c r="H28" s="87">
        <v>132635</v>
      </c>
      <c r="I28" s="89">
        <f t="shared" si="4"/>
        <v>84319</v>
      </c>
      <c r="K28" s="87">
        <v>0</v>
      </c>
      <c r="L28" s="160">
        <v>-1407721</v>
      </c>
      <c r="M28" s="160">
        <v>-758004</v>
      </c>
      <c r="N28" s="162">
        <f t="shared" si="5"/>
        <v>-2165725</v>
      </c>
      <c r="P28" s="87">
        <v>0</v>
      </c>
      <c r="Q28" s="160">
        <v>92484</v>
      </c>
      <c r="R28" s="160">
        <v>49798</v>
      </c>
      <c r="S28" s="162">
        <f t="shared" si="6"/>
        <v>142282</v>
      </c>
      <c r="U28" s="87">
        <v>0</v>
      </c>
      <c r="V28" s="160">
        <v>1532191</v>
      </c>
      <c r="W28" s="160">
        <v>825026</v>
      </c>
      <c r="X28" s="162">
        <f t="shared" si="7"/>
        <v>2357217</v>
      </c>
      <c r="Y28" s="160"/>
      <c r="Z28" s="160"/>
      <c r="AA28" s="160"/>
      <c r="AC28" s="163">
        <f t="shared" si="8"/>
        <v>71418</v>
      </c>
    </row>
    <row r="29" spans="1:29" ht="13.5">
      <c r="A29" s="48" t="s">
        <v>22</v>
      </c>
      <c r="C29" s="87">
        <f t="shared" si="0"/>
        <v>0</v>
      </c>
      <c r="D29" s="88">
        <f t="shared" si="1"/>
        <v>3593</v>
      </c>
      <c r="E29" s="88">
        <f t="shared" si="2"/>
        <v>1937</v>
      </c>
      <c r="F29" s="162">
        <f t="shared" si="3"/>
        <v>5530</v>
      </c>
      <c r="H29" s="87">
        <v>613</v>
      </c>
      <c r="I29" s="89">
        <f t="shared" si="4"/>
        <v>2980</v>
      </c>
      <c r="K29" s="87">
        <v>0</v>
      </c>
      <c r="L29" s="160">
        <v>-162876</v>
      </c>
      <c r="M29" s="160">
        <v>-87702</v>
      </c>
      <c r="N29" s="162">
        <f t="shared" si="5"/>
        <v>-250578</v>
      </c>
      <c r="P29" s="87">
        <v>0</v>
      </c>
      <c r="Q29" s="160">
        <v>3003</v>
      </c>
      <c r="R29" s="160">
        <v>1618</v>
      </c>
      <c r="S29" s="162">
        <f t="shared" si="6"/>
        <v>4621</v>
      </c>
      <c r="U29" s="87">
        <v>0</v>
      </c>
      <c r="V29" s="160">
        <v>163466</v>
      </c>
      <c r="W29" s="160">
        <v>88021</v>
      </c>
      <c r="X29" s="162">
        <f t="shared" si="7"/>
        <v>251487</v>
      </c>
      <c r="Y29" s="160"/>
      <c r="Z29" s="160"/>
      <c r="AA29" s="160"/>
      <c r="AC29" s="163">
        <f t="shared" si="8"/>
        <v>330</v>
      </c>
    </row>
    <row r="30" spans="1:29" ht="13.5">
      <c r="A30" s="48" t="s">
        <v>23</v>
      </c>
      <c r="C30" s="87">
        <f t="shared" si="0"/>
        <v>0</v>
      </c>
      <c r="D30" s="88">
        <f t="shared" si="1"/>
        <v>58448</v>
      </c>
      <c r="E30" s="88">
        <f t="shared" si="2"/>
        <v>31470</v>
      </c>
      <c r="F30" s="162">
        <f t="shared" si="3"/>
        <v>89918</v>
      </c>
      <c r="H30" s="87">
        <v>49719</v>
      </c>
      <c r="I30" s="89">
        <f t="shared" si="4"/>
        <v>8729</v>
      </c>
      <c r="K30" s="87">
        <v>0</v>
      </c>
      <c r="L30" s="160">
        <v>-945911</v>
      </c>
      <c r="M30" s="160">
        <v>-509337</v>
      </c>
      <c r="N30" s="162">
        <f t="shared" si="5"/>
        <v>-1455248</v>
      </c>
      <c r="P30" s="87">
        <v>0</v>
      </c>
      <c r="Q30" s="160">
        <v>43149</v>
      </c>
      <c r="R30" s="160">
        <v>23234</v>
      </c>
      <c r="S30" s="162">
        <f t="shared" si="6"/>
        <v>66383</v>
      </c>
      <c r="U30" s="87">
        <v>0</v>
      </c>
      <c r="V30" s="160">
        <v>961210</v>
      </c>
      <c r="W30" s="160">
        <v>517573</v>
      </c>
      <c r="X30" s="162">
        <f t="shared" si="7"/>
        <v>1478783</v>
      </c>
      <c r="Y30" s="160"/>
      <c r="Z30" s="160"/>
      <c r="AA30" s="160"/>
      <c r="AC30" s="163">
        <f t="shared" si="8"/>
        <v>26770</v>
      </c>
    </row>
    <row r="31" spans="1:29" ht="13.5">
      <c r="A31" s="48" t="s">
        <v>24</v>
      </c>
      <c r="C31" s="87">
        <f t="shared" si="0"/>
        <v>0</v>
      </c>
      <c r="D31" s="88">
        <f t="shared" si="1"/>
        <v>86522</v>
      </c>
      <c r="E31" s="88">
        <f t="shared" si="2"/>
        <v>46587</v>
      </c>
      <c r="F31" s="162">
        <f t="shared" si="3"/>
        <v>133109</v>
      </c>
      <c r="H31" s="87">
        <v>79893</v>
      </c>
      <c r="I31" s="89">
        <f t="shared" si="4"/>
        <v>6629</v>
      </c>
      <c r="K31" s="87">
        <v>0</v>
      </c>
      <c r="L31" s="160">
        <v>-1123659</v>
      </c>
      <c r="M31" s="160">
        <v>-605047</v>
      </c>
      <c r="N31" s="162">
        <f t="shared" si="5"/>
        <v>-1728706</v>
      </c>
      <c r="P31" s="87">
        <v>0</v>
      </c>
      <c r="Q31" s="160">
        <v>23836</v>
      </c>
      <c r="R31" s="160">
        <v>12834</v>
      </c>
      <c r="S31" s="162">
        <f t="shared" si="6"/>
        <v>36670</v>
      </c>
      <c r="U31" s="87">
        <v>0</v>
      </c>
      <c r="V31" s="160">
        <v>1186345</v>
      </c>
      <c r="W31" s="160">
        <v>638800</v>
      </c>
      <c r="X31" s="162">
        <f t="shared" si="7"/>
        <v>1825145</v>
      </c>
      <c r="Y31" s="160"/>
      <c r="Z31" s="160"/>
      <c r="AA31" s="160"/>
      <c r="AC31" s="163">
        <f t="shared" si="8"/>
        <v>43018</v>
      </c>
    </row>
    <row r="32" spans="1:29" ht="13.5">
      <c r="A32" s="48" t="s">
        <v>25</v>
      </c>
      <c r="C32" s="87">
        <f t="shared" si="0"/>
        <v>0</v>
      </c>
      <c r="D32" s="88">
        <f t="shared" si="1"/>
        <v>9888</v>
      </c>
      <c r="E32" s="88">
        <f t="shared" si="2"/>
        <v>5326</v>
      </c>
      <c r="F32" s="162">
        <f t="shared" si="3"/>
        <v>15214</v>
      </c>
      <c r="H32" s="87">
        <v>17089</v>
      </c>
      <c r="I32" s="89">
        <f t="shared" si="4"/>
        <v>-7201</v>
      </c>
      <c r="K32" s="87">
        <v>0</v>
      </c>
      <c r="L32" s="160">
        <v>-96107</v>
      </c>
      <c r="M32" s="160">
        <v>-51750</v>
      </c>
      <c r="N32" s="162">
        <f t="shared" si="5"/>
        <v>-147857</v>
      </c>
      <c r="P32" s="87">
        <v>0</v>
      </c>
      <c r="Q32" s="160">
        <v>3098</v>
      </c>
      <c r="R32" s="160">
        <v>1669</v>
      </c>
      <c r="S32" s="162">
        <f t="shared" si="6"/>
        <v>4767</v>
      </c>
      <c r="U32" s="87">
        <v>0</v>
      </c>
      <c r="V32" s="160">
        <v>102897</v>
      </c>
      <c r="W32" s="160">
        <v>55407</v>
      </c>
      <c r="X32" s="162">
        <f t="shared" si="7"/>
        <v>158304</v>
      </c>
      <c r="Y32" s="160"/>
      <c r="Z32" s="160"/>
      <c r="AA32" s="160"/>
      <c r="AC32" s="163">
        <f t="shared" si="8"/>
        <v>9205</v>
      </c>
    </row>
    <row r="33" spans="1:29" ht="13.5">
      <c r="A33" s="48" t="s">
        <v>26</v>
      </c>
      <c r="C33" s="87">
        <f t="shared" si="0"/>
        <v>0</v>
      </c>
      <c r="D33" s="88">
        <f t="shared" si="1"/>
        <v>10776</v>
      </c>
      <c r="E33" s="88">
        <f t="shared" si="2"/>
        <v>5801</v>
      </c>
      <c r="F33" s="162">
        <f t="shared" si="3"/>
        <v>16577</v>
      </c>
      <c r="H33" s="87">
        <v>3207</v>
      </c>
      <c r="I33" s="89">
        <f t="shared" si="4"/>
        <v>7569</v>
      </c>
      <c r="K33" s="87">
        <v>0</v>
      </c>
      <c r="L33" s="160">
        <v>-38622</v>
      </c>
      <c r="M33" s="160">
        <v>-20797</v>
      </c>
      <c r="N33" s="162">
        <f t="shared" si="5"/>
        <v>-59419</v>
      </c>
      <c r="P33" s="87">
        <v>0</v>
      </c>
      <c r="Q33" s="160">
        <v>3</v>
      </c>
      <c r="R33" s="160">
        <v>2</v>
      </c>
      <c r="S33" s="162">
        <f t="shared" si="6"/>
        <v>5</v>
      </c>
      <c r="U33" s="87">
        <v>0</v>
      </c>
      <c r="V33" s="160">
        <v>49395</v>
      </c>
      <c r="W33" s="160">
        <v>26596</v>
      </c>
      <c r="X33" s="162">
        <f t="shared" si="7"/>
        <v>75991</v>
      </c>
      <c r="Y33" s="160"/>
      <c r="Z33" s="160"/>
      <c r="AA33" s="160"/>
      <c r="AC33" s="163">
        <f t="shared" si="8"/>
        <v>1726</v>
      </c>
    </row>
    <row r="34" spans="1:29" ht="13.5">
      <c r="A34" s="48" t="s">
        <v>27</v>
      </c>
      <c r="C34" s="87">
        <f t="shared" si="0"/>
        <v>0</v>
      </c>
      <c r="D34" s="88">
        <f t="shared" si="1"/>
        <v>138830</v>
      </c>
      <c r="E34" s="88">
        <f t="shared" si="2"/>
        <v>74757</v>
      </c>
      <c r="F34" s="162">
        <f t="shared" si="3"/>
        <v>213587</v>
      </c>
      <c r="H34" s="87">
        <v>124604</v>
      </c>
      <c r="I34" s="89">
        <f t="shared" si="4"/>
        <v>14226</v>
      </c>
      <c r="K34" s="87">
        <v>0</v>
      </c>
      <c r="L34" s="160">
        <v>-2315127</v>
      </c>
      <c r="M34" s="160">
        <v>-1246607</v>
      </c>
      <c r="N34" s="162">
        <f t="shared" si="5"/>
        <v>-3561734</v>
      </c>
      <c r="P34" s="87">
        <v>0</v>
      </c>
      <c r="Q34" s="160">
        <v>62972</v>
      </c>
      <c r="R34" s="160">
        <v>33909</v>
      </c>
      <c r="S34" s="162">
        <f t="shared" si="6"/>
        <v>96881</v>
      </c>
      <c r="U34" s="87">
        <v>0</v>
      </c>
      <c r="V34" s="160">
        <v>2390985</v>
      </c>
      <c r="W34" s="160">
        <v>1287455</v>
      </c>
      <c r="X34" s="162">
        <f t="shared" si="7"/>
        <v>3678440</v>
      </c>
      <c r="Y34" s="160"/>
      <c r="Z34" s="160"/>
      <c r="AA34" s="160"/>
      <c r="AC34" s="163">
        <f t="shared" si="8"/>
        <v>67097</v>
      </c>
    </row>
    <row r="35" spans="1:29" ht="13.5">
      <c r="A35" s="48" t="s">
        <v>28</v>
      </c>
      <c r="C35" s="87">
        <f t="shared" si="0"/>
        <v>0</v>
      </c>
      <c r="D35" s="88">
        <f t="shared" si="1"/>
        <v>56673</v>
      </c>
      <c r="E35" s="88">
        <f t="shared" si="2"/>
        <v>30517</v>
      </c>
      <c r="F35" s="162">
        <f t="shared" si="3"/>
        <v>87190</v>
      </c>
      <c r="H35" s="87">
        <v>47759</v>
      </c>
      <c r="I35" s="89">
        <f t="shared" si="4"/>
        <v>8914</v>
      </c>
      <c r="K35" s="87">
        <v>0</v>
      </c>
      <c r="L35" s="160">
        <v>-604330</v>
      </c>
      <c r="M35" s="160">
        <v>-325408</v>
      </c>
      <c r="N35" s="162">
        <f t="shared" si="5"/>
        <v>-929738</v>
      </c>
      <c r="P35" s="87">
        <v>0</v>
      </c>
      <c r="Q35" s="160">
        <v>35130</v>
      </c>
      <c r="R35" s="160">
        <v>18917</v>
      </c>
      <c r="S35" s="162">
        <f t="shared" si="6"/>
        <v>54047</v>
      </c>
      <c r="U35" s="87">
        <v>0</v>
      </c>
      <c r="V35" s="160">
        <v>625873</v>
      </c>
      <c r="W35" s="160">
        <v>337008</v>
      </c>
      <c r="X35" s="162">
        <f t="shared" si="7"/>
        <v>962881</v>
      </c>
      <c r="Y35" s="160"/>
      <c r="Z35" s="160"/>
      <c r="AA35" s="160"/>
      <c r="AC35" s="163">
        <f t="shared" si="8"/>
        <v>25717</v>
      </c>
    </row>
    <row r="36" spans="1:29" ht="13.5">
      <c r="A36" s="48" t="s">
        <v>29</v>
      </c>
      <c r="C36" s="87">
        <f t="shared" si="0"/>
        <v>0</v>
      </c>
      <c r="D36" s="88">
        <f t="shared" si="1"/>
        <v>17640</v>
      </c>
      <c r="E36" s="88">
        <f t="shared" si="2"/>
        <v>9499</v>
      </c>
      <c r="F36" s="162">
        <f t="shared" si="3"/>
        <v>27139</v>
      </c>
      <c r="H36" s="87">
        <v>10810</v>
      </c>
      <c r="I36" s="89">
        <f t="shared" si="4"/>
        <v>6830</v>
      </c>
      <c r="K36" s="87">
        <v>0</v>
      </c>
      <c r="L36" s="160">
        <v>-794355</v>
      </c>
      <c r="M36" s="160">
        <v>-427729</v>
      </c>
      <c r="N36" s="162">
        <f t="shared" si="5"/>
        <v>-1222084</v>
      </c>
      <c r="P36" s="87">
        <v>0</v>
      </c>
      <c r="Q36" s="160">
        <v>34469</v>
      </c>
      <c r="R36" s="160">
        <v>18560</v>
      </c>
      <c r="S36" s="162">
        <f t="shared" si="6"/>
        <v>53029</v>
      </c>
      <c r="U36" s="87">
        <v>0</v>
      </c>
      <c r="V36" s="160">
        <v>777526</v>
      </c>
      <c r="W36" s="160">
        <v>418668</v>
      </c>
      <c r="X36" s="162">
        <f t="shared" si="7"/>
        <v>1196194</v>
      </c>
      <c r="Y36" s="160"/>
      <c r="Z36" s="160"/>
      <c r="AA36" s="160"/>
      <c r="AC36" s="163">
        <f t="shared" si="8"/>
        <v>5821</v>
      </c>
    </row>
    <row r="37" spans="1:29" ht="13.5">
      <c r="A37" s="48" t="s">
        <v>30</v>
      </c>
      <c r="C37" s="87">
        <f t="shared" si="0"/>
        <v>0</v>
      </c>
      <c r="D37" s="88">
        <f t="shared" si="1"/>
        <v>407970</v>
      </c>
      <c r="E37" s="88">
        <f t="shared" si="2"/>
        <v>219679</v>
      </c>
      <c r="F37" s="162">
        <f t="shared" si="3"/>
        <v>627649</v>
      </c>
      <c r="H37" s="87">
        <v>388055</v>
      </c>
      <c r="I37" s="89">
        <f t="shared" si="4"/>
        <v>19915</v>
      </c>
      <c r="K37" s="87">
        <v>0</v>
      </c>
      <c r="L37" s="160">
        <v>-11617610</v>
      </c>
      <c r="M37" s="160">
        <v>-6255636</v>
      </c>
      <c r="N37" s="162">
        <f t="shared" si="5"/>
        <v>-17873246</v>
      </c>
      <c r="P37" s="87">
        <v>0</v>
      </c>
      <c r="Q37" s="160">
        <v>281261</v>
      </c>
      <c r="R37" s="160">
        <v>151449</v>
      </c>
      <c r="S37" s="162">
        <f t="shared" si="6"/>
        <v>432710</v>
      </c>
      <c r="U37" s="87">
        <v>0</v>
      </c>
      <c r="V37" s="160">
        <v>11744319</v>
      </c>
      <c r="W37" s="160">
        <v>6323866</v>
      </c>
      <c r="X37" s="162">
        <f t="shared" si="7"/>
        <v>18068185</v>
      </c>
      <c r="Y37" s="160"/>
      <c r="Z37" s="160"/>
      <c r="AA37" s="160"/>
      <c r="AC37" s="163">
        <f t="shared" si="8"/>
        <v>208955</v>
      </c>
    </row>
    <row r="38" spans="1:29" ht="13.5">
      <c r="A38" s="48" t="s">
        <v>31</v>
      </c>
      <c r="C38" s="87">
        <f t="shared" si="0"/>
        <v>0</v>
      </c>
      <c r="D38" s="88">
        <f t="shared" si="1"/>
        <v>11538</v>
      </c>
      <c r="E38" s="88">
        <f t="shared" si="2"/>
        <v>6213</v>
      </c>
      <c r="F38" s="162">
        <f t="shared" si="3"/>
        <v>17751</v>
      </c>
      <c r="H38" s="87">
        <v>22648</v>
      </c>
      <c r="I38" s="89">
        <f t="shared" si="4"/>
        <v>-11110</v>
      </c>
      <c r="K38" s="87">
        <v>0</v>
      </c>
      <c r="L38" s="160">
        <v>-2928863</v>
      </c>
      <c r="M38" s="160">
        <v>-1577080</v>
      </c>
      <c r="N38" s="162">
        <f t="shared" si="5"/>
        <v>-4505943</v>
      </c>
      <c r="P38" s="87">
        <v>0</v>
      </c>
      <c r="Q38" s="160">
        <v>116381</v>
      </c>
      <c r="R38" s="160">
        <v>62667</v>
      </c>
      <c r="S38" s="162">
        <f t="shared" si="6"/>
        <v>179048</v>
      </c>
      <c r="U38" s="87">
        <v>0</v>
      </c>
      <c r="V38" s="160">
        <v>2824020</v>
      </c>
      <c r="W38" s="160">
        <v>1520626</v>
      </c>
      <c r="X38" s="162">
        <f t="shared" si="7"/>
        <v>4344646</v>
      </c>
      <c r="Y38" s="160"/>
      <c r="Z38" s="160"/>
      <c r="AA38" s="160"/>
      <c r="AC38" s="163">
        <f t="shared" si="8"/>
        <v>12196</v>
      </c>
    </row>
    <row r="39" spans="1:29" ht="13.5">
      <c r="A39" s="48" t="s">
        <v>32</v>
      </c>
      <c r="C39" s="87">
        <f t="shared" si="0"/>
        <v>0</v>
      </c>
      <c r="D39" s="88">
        <f t="shared" si="1"/>
        <v>4519</v>
      </c>
      <c r="E39" s="88">
        <f t="shared" si="2"/>
        <v>2432</v>
      </c>
      <c r="F39" s="162">
        <f t="shared" si="3"/>
        <v>6951</v>
      </c>
      <c r="H39" s="87">
        <v>6878</v>
      </c>
      <c r="I39" s="89">
        <f t="shared" si="4"/>
        <v>-2359</v>
      </c>
      <c r="K39" s="87">
        <v>0</v>
      </c>
      <c r="L39" s="160">
        <v>-69334</v>
      </c>
      <c r="M39" s="160">
        <v>-37334</v>
      </c>
      <c r="N39" s="162">
        <f t="shared" si="5"/>
        <v>-106668</v>
      </c>
      <c r="P39" s="87">
        <v>0</v>
      </c>
      <c r="Q39" s="160">
        <v>2632</v>
      </c>
      <c r="R39" s="160">
        <v>1416</v>
      </c>
      <c r="S39" s="162">
        <f t="shared" si="6"/>
        <v>4048</v>
      </c>
      <c r="U39" s="87">
        <v>0</v>
      </c>
      <c r="V39" s="160">
        <v>71221</v>
      </c>
      <c r="W39" s="160">
        <v>38350</v>
      </c>
      <c r="X39" s="162">
        <f t="shared" si="7"/>
        <v>109571</v>
      </c>
      <c r="Y39" s="160"/>
      <c r="Z39" s="160"/>
      <c r="AA39" s="160"/>
      <c r="AC39" s="163">
        <f t="shared" si="8"/>
        <v>3702</v>
      </c>
    </row>
    <row r="40" spans="1:29" ht="13.5">
      <c r="A40" s="48" t="s">
        <v>33</v>
      </c>
      <c r="C40" s="87">
        <f aca="true" t="shared" si="9" ref="C40:C65">SUM(K40,P40,U40)</f>
        <v>0</v>
      </c>
      <c r="D40" s="88">
        <f aca="true" t="shared" si="10" ref="D40:D65">SUM(L40,Q40,V40)</f>
        <v>869431</v>
      </c>
      <c r="E40" s="88">
        <f aca="true" t="shared" si="11" ref="E40:E65">SUM(M40,R40,W40)</f>
        <v>468156</v>
      </c>
      <c r="F40" s="162">
        <f t="shared" si="3"/>
        <v>1337587</v>
      </c>
      <c r="H40" s="87">
        <v>626234</v>
      </c>
      <c r="I40" s="89">
        <f t="shared" si="4"/>
        <v>243197</v>
      </c>
      <c r="K40" s="87">
        <v>0</v>
      </c>
      <c r="L40" s="160">
        <v>-13437770</v>
      </c>
      <c r="M40" s="160">
        <v>-7235722</v>
      </c>
      <c r="N40" s="162">
        <f t="shared" si="5"/>
        <v>-20673492</v>
      </c>
      <c r="P40" s="87">
        <v>0</v>
      </c>
      <c r="Q40" s="160">
        <v>456788</v>
      </c>
      <c r="R40" s="160">
        <v>245964</v>
      </c>
      <c r="S40" s="162">
        <f t="shared" si="6"/>
        <v>702752</v>
      </c>
      <c r="U40" s="87">
        <v>0</v>
      </c>
      <c r="V40" s="160">
        <v>13850413</v>
      </c>
      <c r="W40" s="160">
        <v>7457914</v>
      </c>
      <c r="X40" s="162">
        <f t="shared" si="7"/>
        <v>21308327</v>
      </c>
      <c r="Y40" s="160"/>
      <c r="Z40" s="160"/>
      <c r="AA40" s="160"/>
      <c r="AC40" s="163">
        <f t="shared" si="8"/>
        <v>337204</v>
      </c>
    </row>
    <row r="41" spans="1:29" ht="13.5">
      <c r="A41" s="48" t="s">
        <v>34</v>
      </c>
      <c r="C41" s="87">
        <f t="shared" si="9"/>
        <v>0</v>
      </c>
      <c r="D41" s="88">
        <f t="shared" si="10"/>
        <v>929047</v>
      </c>
      <c r="E41" s="88">
        <f t="shared" si="11"/>
        <v>500255</v>
      </c>
      <c r="F41" s="162">
        <f t="shared" si="3"/>
        <v>1429302</v>
      </c>
      <c r="H41" s="87">
        <v>1478737</v>
      </c>
      <c r="I41" s="89">
        <f t="shared" si="4"/>
        <v>-549690</v>
      </c>
      <c r="K41" s="87">
        <v>0</v>
      </c>
      <c r="L41" s="160">
        <v>-14093808</v>
      </c>
      <c r="M41" s="160">
        <v>-7588974</v>
      </c>
      <c r="N41" s="162">
        <f t="shared" si="5"/>
        <v>-21682782</v>
      </c>
      <c r="P41" s="87">
        <v>0</v>
      </c>
      <c r="Q41" s="160">
        <v>495362</v>
      </c>
      <c r="R41" s="160">
        <v>266734</v>
      </c>
      <c r="S41" s="162">
        <f t="shared" si="6"/>
        <v>762096</v>
      </c>
      <c r="U41" s="87">
        <v>0</v>
      </c>
      <c r="V41" s="160">
        <v>14527493</v>
      </c>
      <c r="W41" s="160">
        <v>7822495</v>
      </c>
      <c r="X41" s="162">
        <f t="shared" si="7"/>
        <v>22349988</v>
      </c>
      <c r="Y41" s="160"/>
      <c r="Z41" s="160"/>
      <c r="AA41" s="160"/>
      <c r="AC41" s="163">
        <f t="shared" si="8"/>
        <v>796241</v>
      </c>
    </row>
    <row r="42" spans="1:29" ht="13.5">
      <c r="A42" s="48" t="s">
        <v>35</v>
      </c>
      <c r="C42" s="87">
        <f t="shared" si="9"/>
        <v>0</v>
      </c>
      <c r="D42" s="88">
        <f t="shared" si="10"/>
        <v>35098</v>
      </c>
      <c r="E42" s="88">
        <f t="shared" si="11"/>
        <v>18899</v>
      </c>
      <c r="F42" s="162">
        <f t="shared" si="3"/>
        <v>53997</v>
      </c>
      <c r="H42" s="87">
        <v>30095</v>
      </c>
      <c r="I42" s="89">
        <f t="shared" si="4"/>
        <v>5003</v>
      </c>
      <c r="K42" s="87">
        <v>0</v>
      </c>
      <c r="L42" s="160">
        <v>-284476</v>
      </c>
      <c r="M42" s="160">
        <v>-153180</v>
      </c>
      <c r="N42" s="162">
        <f t="shared" si="5"/>
        <v>-437656</v>
      </c>
      <c r="P42" s="87">
        <v>0</v>
      </c>
      <c r="Q42" s="160">
        <v>9657</v>
      </c>
      <c r="R42" s="160">
        <v>5199</v>
      </c>
      <c r="S42" s="162">
        <f t="shared" si="6"/>
        <v>14856</v>
      </c>
      <c r="U42" s="87">
        <v>0</v>
      </c>
      <c r="V42" s="160">
        <v>309917</v>
      </c>
      <c r="W42" s="160">
        <v>166880</v>
      </c>
      <c r="X42" s="162">
        <f t="shared" si="7"/>
        <v>476797</v>
      </c>
      <c r="Y42" s="160"/>
      <c r="Z42" s="160"/>
      <c r="AA42" s="160"/>
      <c r="AC42" s="163">
        <f t="shared" si="8"/>
        <v>16205</v>
      </c>
    </row>
    <row r="43" spans="1:29" ht="13.5">
      <c r="A43" s="48" t="s">
        <v>36</v>
      </c>
      <c r="C43" s="87">
        <f t="shared" si="9"/>
        <v>0</v>
      </c>
      <c r="D43" s="88">
        <f t="shared" si="10"/>
        <v>1092605</v>
      </c>
      <c r="E43" s="88">
        <f t="shared" si="11"/>
        <v>588324</v>
      </c>
      <c r="F43" s="162">
        <f t="shared" si="3"/>
        <v>1680929</v>
      </c>
      <c r="H43" s="87">
        <v>955436</v>
      </c>
      <c r="I43" s="89">
        <f t="shared" si="4"/>
        <v>137169</v>
      </c>
      <c r="K43" s="87">
        <v>0</v>
      </c>
      <c r="L43" s="160">
        <v>-15198084</v>
      </c>
      <c r="M43" s="160">
        <v>-8183584</v>
      </c>
      <c r="N43" s="162">
        <f t="shared" si="5"/>
        <v>-23381668</v>
      </c>
      <c r="P43" s="87">
        <v>0</v>
      </c>
      <c r="Q43" s="160">
        <v>429151</v>
      </c>
      <c r="R43" s="160">
        <v>231081</v>
      </c>
      <c r="S43" s="162">
        <f t="shared" si="6"/>
        <v>660232</v>
      </c>
      <c r="U43" s="87">
        <v>0</v>
      </c>
      <c r="V43" s="160">
        <v>15861538</v>
      </c>
      <c r="W43" s="160">
        <v>8540827</v>
      </c>
      <c r="X43" s="162">
        <f t="shared" si="7"/>
        <v>24402365</v>
      </c>
      <c r="Y43" s="160"/>
      <c r="Z43" s="160"/>
      <c r="AA43" s="160"/>
      <c r="AC43" s="163">
        <f t="shared" si="8"/>
        <v>514464</v>
      </c>
    </row>
    <row r="44" spans="1:29" ht="13.5">
      <c r="A44" s="48" t="s">
        <v>37</v>
      </c>
      <c r="C44" s="87">
        <f t="shared" si="9"/>
        <v>0</v>
      </c>
      <c r="D44" s="88">
        <f t="shared" si="10"/>
        <v>1215677</v>
      </c>
      <c r="E44" s="88">
        <f t="shared" si="11"/>
        <v>654595</v>
      </c>
      <c r="F44" s="162">
        <f t="shared" si="3"/>
        <v>1870272</v>
      </c>
      <c r="H44" s="87">
        <v>1135466</v>
      </c>
      <c r="I44" s="89">
        <f t="shared" si="4"/>
        <v>80211</v>
      </c>
      <c r="K44" s="87">
        <v>0</v>
      </c>
      <c r="L44" s="160">
        <v>-16492423</v>
      </c>
      <c r="M44" s="160">
        <v>-8880536</v>
      </c>
      <c r="N44" s="162">
        <f t="shared" si="5"/>
        <v>-25372959</v>
      </c>
      <c r="P44" s="87">
        <v>0</v>
      </c>
      <c r="Q44" s="160">
        <v>500926</v>
      </c>
      <c r="R44" s="160">
        <v>269730</v>
      </c>
      <c r="S44" s="162">
        <f t="shared" si="6"/>
        <v>770656</v>
      </c>
      <c r="U44" s="87">
        <v>0</v>
      </c>
      <c r="V44" s="160">
        <v>17207174</v>
      </c>
      <c r="W44" s="160">
        <v>9265401</v>
      </c>
      <c r="X44" s="162">
        <f t="shared" si="7"/>
        <v>26472575</v>
      </c>
      <c r="Y44" s="160"/>
      <c r="Z44" s="160"/>
      <c r="AA44" s="160"/>
      <c r="AC44" s="163">
        <f t="shared" si="8"/>
        <v>611404</v>
      </c>
    </row>
    <row r="45" spans="1:29" ht="13.5">
      <c r="A45" s="48" t="s">
        <v>38</v>
      </c>
      <c r="C45" s="87">
        <f t="shared" si="9"/>
        <v>0</v>
      </c>
      <c r="D45" s="88">
        <f t="shared" si="10"/>
        <v>792831</v>
      </c>
      <c r="E45" s="88">
        <f t="shared" si="11"/>
        <v>426910</v>
      </c>
      <c r="F45" s="162">
        <f t="shared" si="3"/>
        <v>1219741</v>
      </c>
      <c r="H45" s="87">
        <v>839395</v>
      </c>
      <c r="I45" s="89">
        <f t="shared" si="4"/>
        <v>-46564</v>
      </c>
      <c r="K45" s="87">
        <v>0</v>
      </c>
      <c r="L45" s="160">
        <v>-3614296</v>
      </c>
      <c r="M45" s="160">
        <v>-1946159</v>
      </c>
      <c r="N45" s="162">
        <f t="shared" si="5"/>
        <v>-5560455</v>
      </c>
      <c r="P45" s="87">
        <v>0</v>
      </c>
      <c r="Q45" s="160">
        <v>134139</v>
      </c>
      <c r="R45" s="160">
        <v>72229</v>
      </c>
      <c r="S45" s="162">
        <f t="shared" si="6"/>
        <v>206368</v>
      </c>
      <c r="U45" s="87">
        <v>0</v>
      </c>
      <c r="V45" s="160">
        <v>4272988</v>
      </c>
      <c r="W45" s="160">
        <v>2300840</v>
      </c>
      <c r="X45" s="162">
        <f t="shared" si="7"/>
        <v>6573828</v>
      </c>
      <c r="Y45" s="160"/>
      <c r="Z45" s="160"/>
      <c r="AA45" s="160"/>
      <c r="AC45" s="163">
        <f t="shared" si="8"/>
        <v>451983</v>
      </c>
    </row>
    <row r="46" spans="1:29" ht="13.5">
      <c r="A46" s="48" t="s">
        <v>39</v>
      </c>
      <c r="C46" s="87">
        <f t="shared" si="9"/>
        <v>0</v>
      </c>
      <c r="D46" s="88">
        <f t="shared" si="10"/>
        <v>325055</v>
      </c>
      <c r="E46" s="88">
        <f t="shared" si="11"/>
        <v>175028</v>
      </c>
      <c r="F46" s="162">
        <f t="shared" si="3"/>
        <v>500083</v>
      </c>
      <c r="H46" s="87">
        <v>307267</v>
      </c>
      <c r="I46" s="89">
        <f t="shared" si="4"/>
        <v>17788</v>
      </c>
      <c r="K46" s="87">
        <v>0</v>
      </c>
      <c r="L46" s="160">
        <v>-3874960</v>
      </c>
      <c r="M46" s="160">
        <v>-2086517</v>
      </c>
      <c r="N46" s="162">
        <f t="shared" si="5"/>
        <v>-5961477</v>
      </c>
      <c r="P46" s="87">
        <v>0</v>
      </c>
      <c r="Q46" s="160">
        <v>119122</v>
      </c>
      <c r="R46" s="160">
        <v>64141</v>
      </c>
      <c r="S46" s="162">
        <f t="shared" si="6"/>
        <v>183263</v>
      </c>
      <c r="U46" s="87">
        <v>0</v>
      </c>
      <c r="V46" s="160">
        <v>4080893</v>
      </c>
      <c r="W46" s="160">
        <v>2197404</v>
      </c>
      <c r="X46" s="162">
        <f t="shared" si="7"/>
        <v>6278297</v>
      </c>
      <c r="Y46" s="160"/>
      <c r="Z46" s="160"/>
      <c r="AA46" s="160"/>
      <c r="AC46" s="163">
        <f t="shared" si="8"/>
        <v>165450</v>
      </c>
    </row>
    <row r="47" spans="1:29" ht="13.5">
      <c r="A47" s="48" t="s">
        <v>40</v>
      </c>
      <c r="C47" s="87">
        <f t="shared" si="9"/>
        <v>0</v>
      </c>
      <c r="D47" s="88">
        <f t="shared" si="10"/>
        <v>37548</v>
      </c>
      <c r="E47" s="88">
        <f t="shared" si="11"/>
        <v>20219</v>
      </c>
      <c r="F47" s="162">
        <f t="shared" si="3"/>
        <v>57767</v>
      </c>
      <c r="H47" s="87">
        <v>58347</v>
      </c>
      <c r="I47" s="89">
        <f t="shared" si="4"/>
        <v>-20799</v>
      </c>
      <c r="K47" s="87">
        <v>0</v>
      </c>
      <c r="L47" s="160">
        <v>-2170987</v>
      </c>
      <c r="M47" s="160">
        <v>-1168993</v>
      </c>
      <c r="N47" s="162">
        <f t="shared" si="5"/>
        <v>-3339980</v>
      </c>
      <c r="P47" s="87">
        <v>0</v>
      </c>
      <c r="Q47" s="160">
        <v>120770</v>
      </c>
      <c r="R47" s="160">
        <v>65031</v>
      </c>
      <c r="S47" s="162">
        <f t="shared" si="6"/>
        <v>185801</v>
      </c>
      <c r="U47" s="87">
        <v>0</v>
      </c>
      <c r="V47" s="160">
        <v>2087765</v>
      </c>
      <c r="W47" s="160">
        <v>1124181</v>
      </c>
      <c r="X47" s="162">
        <f t="shared" si="7"/>
        <v>3211946</v>
      </c>
      <c r="Y47" s="160"/>
      <c r="Z47" s="160"/>
      <c r="AA47" s="160"/>
      <c r="AC47" s="163">
        <f t="shared" si="8"/>
        <v>31419</v>
      </c>
    </row>
    <row r="48" spans="1:29" ht="13.5">
      <c r="A48" s="48" t="s">
        <v>41</v>
      </c>
      <c r="C48" s="87">
        <f t="shared" si="9"/>
        <v>0</v>
      </c>
      <c r="D48" s="88">
        <f t="shared" si="10"/>
        <v>278332</v>
      </c>
      <c r="E48" s="88">
        <f t="shared" si="11"/>
        <v>149871</v>
      </c>
      <c r="F48" s="162">
        <f t="shared" si="3"/>
        <v>428203</v>
      </c>
      <c r="H48" s="87">
        <v>165701</v>
      </c>
      <c r="I48" s="89">
        <f t="shared" si="4"/>
        <v>112631</v>
      </c>
      <c r="K48" s="87">
        <v>0</v>
      </c>
      <c r="L48" s="160">
        <v>-2005569</v>
      </c>
      <c r="M48" s="160">
        <v>-1079922</v>
      </c>
      <c r="N48" s="162">
        <f t="shared" si="5"/>
        <v>-3085491</v>
      </c>
      <c r="P48" s="87">
        <v>0</v>
      </c>
      <c r="Q48" s="160">
        <v>94785</v>
      </c>
      <c r="R48" s="160">
        <v>51037</v>
      </c>
      <c r="S48" s="162">
        <f t="shared" si="6"/>
        <v>145822</v>
      </c>
      <c r="U48" s="87">
        <v>0</v>
      </c>
      <c r="V48" s="160">
        <v>2189116</v>
      </c>
      <c r="W48" s="160">
        <v>1178756</v>
      </c>
      <c r="X48" s="162">
        <f t="shared" si="7"/>
        <v>3367872</v>
      </c>
      <c r="Y48" s="160"/>
      <c r="Z48" s="160"/>
      <c r="AA48" s="160"/>
      <c r="AC48" s="163">
        <f t="shared" si="8"/>
        <v>89224</v>
      </c>
    </row>
    <row r="49" spans="1:29" ht="13.5">
      <c r="A49" s="48" t="s">
        <v>42</v>
      </c>
      <c r="C49" s="87">
        <f t="shared" si="9"/>
        <v>0</v>
      </c>
      <c r="D49" s="88">
        <f t="shared" si="10"/>
        <v>178618</v>
      </c>
      <c r="E49" s="88">
        <f t="shared" si="11"/>
        <v>96181</v>
      </c>
      <c r="F49" s="162">
        <f t="shared" si="3"/>
        <v>274799</v>
      </c>
      <c r="H49" s="87">
        <v>123800</v>
      </c>
      <c r="I49" s="89">
        <f t="shared" si="4"/>
        <v>54818</v>
      </c>
      <c r="K49" s="87">
        <v>0</v>
      </c>
      <c r="L49" s="160">
        <v>-1914105</v>
      </c>
      <c r="M49" s="160">
        <v>-1030672</v>
      </c>
      <c r="N49" s="162">
        <f t="shared" si="5"/>
        <v>-2944777</v>
      </c>
      <c r="P49" s="87">
        <v>0</v>
      </c>
      <c r="Q49" s="160">
        <v>84558</v>
      </c>
      <c r="R49" s="160">
        <v>45532</v>
      </c>
      <c r="S49" s="162">
        <f t="shared" si="6"/>
        <v>130090</v>
      </c>
      <c r="U49" s="87">
        <v>0</v>
      </c>
      <c r="V49" s="160">
        <v>2008165</v>
      </c>
      <c r="W49" s="160">
        <v>1081321</v>
      </c>
      <c r="X49" s="162">
        <f t="shared" si="7"/>
        <v>3089486</v>
      </c>
      <c r="Y49" s="160"/>
      <c r="Z49" s="160"/>
      <c r="AA49" s="160"/>
      <c r="AC49" s="163">
        <f t="shared" si="8"/>
        <v>66663</v>
      </c>
    </row>
    <row r="50" spans="1:29" ht="13.5">
      <c r="A50" s="48" t="s">
        <v>43</v>
      </c>
      <c r="C50" s="87">
        <f t="shared" si="9"/>
        <v>0</v>
      </c>
      <c r="D50" s="88">
        <f t="shared" si="10"/>
        <v>494521</v>
      </c>
      <c r="E50" s="88">
        <f t="shared" si="11"/>
        <v>266281</v>
      </c>
      <c r="F50" s="162">
        <f t="shared" si="3"/>
        <v>760802</v>
      </c>
      <c r="H50" s="87">
        <v>341917</v>
      </c>
      <c r="I50" s="89">
        <f t="shared" si="4"/>
        <v>152604</v>
      </c>
      <c r="K50" s="87">
        <v>0</v>
      </c>
      <c r="L50" s="160">
        <v>-10590555</v>
      </c>
      <c r="M50" s="160">
        <v>-5702606</v>
      </c>
      <c r="N50" s="162">
        <f t="shared" si="5"/>
        <v>-16293161</v>
      </c>
      <c r="P50" s="87">
        <v>0</v>
      </c>
      <c r="Q50" s="160">
        <v>411285</v>
      </c>
      <c r="R50" s="160">
        <v>221461</v>
      </c>
      <c r="S50" s="162">
        <f t="shared" si="6"/>
        <v>632746</v>
      </c>
      <c r="U50" s="87">
        <v>0</v>
      </c>
      <c r="V50" s="160">
        <v>10673791</v>
      </c>
      <c r="W50" s="160">
        <v>5747426</v>
      </c>
      <c r="X50" s="162">
        <f t="shared" si="7"/>
        <v>16421217</v>
      </c>
      <c r="Y50" s="160"/>
      <c r="Z50" s="160"/>
      <c r="AA50" s="160"/>
      <c r="AC50" s="163">
        <f t="shared" si="8"/>
        <v>184109</v>
      </c>
    </row>
    <row r="51" spans="1:29" ht="13.5">
      <c r="A51" s="48" t="s">
        <v>44</v>
      </c>
      <c r="C51" s="87">
        <f t="shared" si="9"/>
        <v>0</v>
      </c>
      <c r="D51" s="88">
        <f t="shared" si="10"/>
        <v>101146</v>
      </c>
      <c r="E51" s="88">
        <f t="shared" si="11"/>
        <v>54463</v>
      </c>
      <c r="F51" s="162">
        <f t="shared" si="3"/>
        <v>155609</v>
      </c>
      <c r="H51" s="87">
        <v>80999</v>
      </c>
      <c r="I51" s="89">
        <f t="shared" si="4"/>
        <v>20147</v>
      </c>
      <c r="K51" s="87">
        <v>0</v>
      </c>
      <c r="L51" s="160">
        <v>-2124442</v>
      </c>
      <c r="M51" s="160">
        <v>-1143931</v>
      </c>
      <c r="N51" s="162">
        <f t="shared" si="5"/>
        <v>-3268373</v>
      </c>
      <c r="P51" s="87">
        <v>0</v>
      </c>
      <c r="Q51" s="160">
        <v>82003</v>
      </c>
      <c r="R51" s="160">
        <v>44156</v>
      </c>
      <c r="S51" s="162">
        <f t="shared" si="6"/>
        <v>126159</v>
      </c>
      <c r="U51" s="87">
        <v>0</v>
      </c>
      <c r="V51" s="160">
        <v>2143585</v>
      </c>
      <c r="W51" s="160">
        <v>1154238</v>
      </c>
      <c r="X51" s="162">
        <f t="shared" si="7"/>
        <v>3297823</v>
      </c>
      <c r="Y51" s="160"/>
      <c r="Z51" s="160"/>
      <c r="AA51" s="160"/>
      <c r="AC51" s="163">
        <f t="shared" si="8"/>
        <v>43615</v>
      </c>
    </row>
    <row r="52" spans="1:29" ht="13.5">
      <c r="A52" s="48" t="s">
        <v>45</v>
      </c>
      <c r="C52" s="87">
        <f t="shared" si="9"/>
        <v>0</v>
      </c>
      <c r="D52" s="88">
        <f t="shared" si="10"/>
        <v>82818</v>
      </c>
      <c r="E52" s="88">
        <f t="shared" si="11"/>
        <v>44595</v>
      </c>
      <c r="F52" s="162">
        <f t="shared" si="3"/>
        <v>127413</v>
      </c>
      <c r="H52" s="87">
        <v>51332</v>
      </c>
      <c r="I52" s="89">
        <f t="shared" si="4"/>
        <v>31486</v>
      </c>
      <c r="K52" s="87">
        <v>0</v>
      </c>
      <c r="L52" s="160">
        <v>-2073939</v>
      </c>
      <c r="M52" s="160">
        <v>-1116736</v>
      </c>
      <c r="N52" s="162">
        <f t="shared" si="5"/>
        <v>-3190675</v>
      </c>
      <c r="P52" s="87">
        <v>0</v>
      </c>
      <c r="Q52" s="160">
        <v>73354</v>
      </c>
      <c r="R52" s="160">
        <v>39499</v>
      </c>
      <c r="S52" s="162">
        <f t="shared" si="6"/>
        <v>112853</v>
      </c>
      <c r="U52" s="87">
        <v>0</v>
      </c>
      <c r="V52" s="160">
        <v>2083403</v>
      </c>
      <c r="W52" s="160">
        <v>1121832</v>
      </c>
      <c r="X52" s="162">
        <f t="shared" si="7"/>
        <v>3205235</v>
      </c>
      <c r="Y52" s="160"/>
      <c r="Z52" s="160"/>
      <c r="AA52" s="160"/>
      <c r="AC52" s="163">
        <f t="shared" si="8"/>
        <v>27641</v>
      </c>
    </row>
    <row r="53" spans="1:29" ht="13.5">
      <c r="A53" s="48" t="s">
        <v>46</v>
      </c>
      <c r="C53" s="87">
        <f t="shared" si="9"/>
        <v>0</v>
      </c>
      <c r="D53" s="88">
        <f t="shared" si="10"/>
        <v>317</v>
      </c>
      <c r="E53" s="88">
        <f t="shared" si="11"/>
        <v>171</v>
      </c>
      <c r="F53" s="162">
        <f t="shared" si="3"/>
        <v>488</v>
      </c>
      <c r="H53" s="87">
        <v>355</v>
      </c>
      <c r="I53" s="89">
        <f t="shared" si="4"/>
        <v>-38</v>
      </c>
      <c r="K53" s="87">
        <v>0</v>
      </c>
      <c r="L53" s="160">
        <v>-1942</v>
      </c>
      <c r="M53" s="160">
        <v>-1046</v>
      </c>
      <c r="N53" s="162">
        <f t="shared" si="5"/>
        <v>-2988</v>
      </c>
      <c r="P53" s="87">
        <v>0</v>
      </c>
      <c r="Q53" s="160">
        <v>0</v>
      </c>
      <c r="R53" s="160">
        <v>0</v>
      </c>
      <c r="S53" s="162">
        <f t="shared" si="6"/>
        <v>0</v>
      </c>
      <c r="U53" s="87">
        <v>0</v>
      </c>
      <c r="V53" s="160">
        <v>2259</v>
      </c>
      <c r="W53" s="160">
        <v>1217</v>
      </c>
      <c r="X53" s="162">
        <f t="shared" si="7"/>
        <v>3476</v>
      </c>
      <c r="Y53" s="160"/>
      <c r="Z53" s="160"/>
      <c r="AA53" s="160"/>
      <c r="AC53" s="163">
        <f t="shared" si="8"/>
        <v>191</v>
      </c>
    </row>
    <row r="54" spans="1:29" ht="13.5">
      <c r="A54" s="48" t="s">
        <v>47</v>
      </c>
      <c r="C54" s="87">
        <f t="shared" si="9"/>
        <v>0</v>
      </c>
      <c r="D54" s="88">
        <f t="shared" si="10"/>
        <v>25092</v>
      </c>
      <c r="E54" s="88">
        <f t="shared" si="11"/>
        <v>13511</v>
      </c>
      <c r="F54" s="162">
        <f t="shared" si="3"/>
        <v>38603</v>
      </c>
      <c r="H54" s="87">
        <v>10961</v>
      </c>
      <c r="I54" s="89">
        <f t="shared" si="4"/>
        <v>14131</v>
      </c>
      <c r="K54" s="87">
        <v>0</v>
      </c>
      <c r="L54" s="160">
        <v>-290227</v>
      </c>
      <c r="M54" s="160">
        <v>-156276</v>
      </c>
      <c r="N54" s="162">
        <f t="shared" si="5"/>
        <v>-446503</v>
      </c>
      <c r="P54" s="87">
        <v>0</v>
      </c>
      <c r="Q54" s="160">
        <v>8696</v>
      </c>
      <c r="R54" s="160">
        <v>4682</v>
      </c>
      <c r="S54" s="162">
        <f t="shared" si="6"/>
        <v>13378</v>
      </c>
      <c r="U54" s="87">
        <v>0</v>
      </c>
      <c r="V54" s="160">
        <v>306623</v>
      </c>
      <c r="W54" s="160">
        <v>165105</v>
      </c>
      <c r="X54" s="162">
        <f t="shared" si="7"/>
        <v>471728</v>
      </c>
      <c r="Y54" s="160"/>
      <c r="Z54" s="160"/>
      <c r="AA54" s="160"/>
      <c r="AC54" s="163">
        <f t="shared" si="8"/>
        <v>5902</v>
      </c>
    </row>
    <row r="55" spans="1:29" ht="13.5">
      <c r="A55" s="48" t="s">
        <v>48</v>
      </c>
      <c r="C55" s="87">
        <f t="shared" si="9"/>
        <v>0</v>
      </c>
      <c r="D55" s="88">
        <f t="shared" si="10"/>
        <v>141351</v>
      </c>
      <c r="E55" s="88">
        <f t="shared" si="11"/>
        <v>76111</v>
      </c>
      <c r="F55" s="162">
        <f t="shared" si="3"/>
        <v>217462</v>
      </c>
      <c r="H55" s="87">
        <v>146535</v>
      </c>
      <c r="I55" s="89">
        <f t="shared" si="4"/>
        <v>-5184</v>
      </c>
      <c r="K55" s="87">
        <v>0</v>
      </c>
      <c r="L55" s="160">
        <v>-2699497</v>
      </c>
      <c r="M55" s="160">
        <v>-1453575</v>
      </c>
      <c r="N55" s="162">
        <f t="shared" si="5"/>
        <v>-4153072</v>
      </c>
      <c r="P55" s="87">
        <v>0</v>
      </c>
      <c r="Q55" s="160">
        <v>117526</v>
      </c>
      <c r="R55" s="160">
        <v>63284</v>
      </c>
      <c r="S55" s="162">
        <f t="shared" si="6"/>
        <v>180810</v>
      </c>
      <c r="U55" s="87">
        <v>0</v>
      </c>
      <c r="V55" s="160">
        <v>2723322</v>
      </c>
      <c r="W55" s="160">
        <v>1466402</v>
      </c>
      <c r="X55" s="162">
        <f t="shared" si="7"/>
        <v>4189724</v>
      </c>
      <c r="Y55" s="160"/>
      <c r="Z55" s="160"/>
      <c r="AA55" s="160"/>
      <c r="AC55" s="163">
        <f t="shared" si="8"/>
        <v>78902</v>
      </c>
    </row>
    <row r="56" spans="1:29" ht="13.5">
      <c r="A56" s="48" t="s">
        <v>49</v>
      </c>
      <c r="C56" s="87">
        <f t="shared" si="9"/>
        <v>0</v>
      </c>
      <c r="D56" s="88">
        <f t="shared" si="10"/>
        <v>312705</v>
      </c>
      <c r="E56" s="88">
        <f t="shared" si="11"/>
        <v>168378</v>
      </c>
      <c r="F56" s="162">
        <f t="shared" si="3"/>
        <v>481083</v>
      </c>
      <c r="H56" s="87">
        <v>289820</v>
      </c>
      <c r="I56" s="89">
        <f t="shared" si="4"/>
        <v>22885</v>
      </c>
      <c r="K56" s="87">
        <v>0</v>
      </c>
      <c r="L56" s="160">
        <v>-3758368</v>
      </c>
      <c r="M56" s="160">
        <v>-2023737</v>
      </c>
      <c r="N56" s="162">
        <f t="shared" si="5"/>
        <v>-5782105</v>
      </c>
      <c r="P56" s="87">
        <v>0</v>
      </c>
      <c r="Q56" s="160">
        <v>199485</v>
      </c>
      <c r="R56" s="160">
        <v>107415</v>
      </c>
      <c r="S56" s="162">
        <f t="shared" si="6"/>
        <v>306900</v>
      </c>
      <c r="U56" s="87">
        <v>0</v>
      </c>
      <c r="V56" s="160">
        <v>3871588</v>
      </c>
      <c r="W56" s="160">
        <v>2084700</v>
      </c>
      <c r="X56" s="162">
        <f t="shared" si="7"/>
        <v>5956288</v>
      </c>
      <c r="Y56" s="160"/>
      <c r="Z56" s="160"/>
      <c r="AA56" s="160"/>
      <c r="AC56" s="163">
        <f t="shared" si="8"/>
        <v>156055</v>
      </c>
    </row>
    <row r="57" spans="1:29" ht="13.5">
      <c r="A57" s="48" t="s">
        <v>50</v>
      </c>
      <c r="C57" s="87">
        <f t="shared" si="9"/>
        <v>0</v>
      </c>
      <c r="D57" s="88">
        <f t="shared" si="10"/>
        <v>167118</v>
      </c>
      <c r="E57" s="88">
        <f t="shared" si="11"/>
        <v>89988</v>
      </c>
      <c r="F57" s="162">
        <f t="shared" si="3"/>
        <v>257106</v>
      </c>
      <c r="H57" s="87">
        <v>153178</v>
      </c>
      <c r="I57" s="89">
        <f t="shared" si="4"/>
        <v>13940</v>
      </c>
      <c r="K57" s="87">
        <v>0</v>
      </c>
      <c r="L57" s="160">
        <v>-2537869</v>
      </c>
      <c r="M57" s="160">
        <v>-1366545</v>
      </c>
      <c r="N57" s="162">
        <f t="shared" si="5"/>
        <v>-3904414</v>
      </c>
      <c r="P57" s="87">
        <v>0</v>
      </c>
      <c r="Q57" s="160">
        <v>64516</v>
      </c>
      <c r="R57" s="160">
        <v>34740</v>
      </c>
      <c r="S57" s="162">
        <f t="shared" si="6"/>
        <v>99256</v>
      </c>
      <c r="U57" s="87">
        <v>0</v>
      </c>
      <c r="V57" s="160">
        <v>2640471</v>
      </c>
      <c r="W57" s="160">
        <v>1421793</v>
      </c>
      <c r="X57" s="162">
        <f t="shared" si="7"/>
        <v>4062264</v>
      </c>
      <c r="Y57" s="160"/>
      <c r="Z57" s="160"/>
      <c r="AA57" s="160"/>
      <c r="AC57" s="163">
        <f t="shared" si="8"/>
        <v>82482</v>
      </c>
    </row>
    <row r="58" spans="1:29" ht="13.5">
      <c r="A58" s="48" t="s">
        <v>51</v>
      </c>
      <c r="C58" s="87">
        <f t="shared" si="9"/>
        <v>0</v>
      </c>
      <c r="D58" s="88">
        <f t="shared" si="10"/>
        <v>29441</v>
      </c>
      <c r="E58" s="88">
        <f t="shared" si="11"/>
        <v>15851</v>
      </c>
      <c r="F58" s="162">
        <f t="shared" si="3"/>
        <v>45292</v>
      </c>
      <c r="H58" s="87">
        <v>22948</v>
      </c>
      <c r="I58" s="89">
        <f t="shared" si="4"/>
        <v>6493</v>
      </c>
      <c r="K58" s="87">
        <v>0</v>
      </c>
      <c r="L58" s="160">
        <v>-781499</v>
      </c>
      <c r="M58" s="160">
        <v>-420807</v>
      </c>
      <c r="N58" s="162">
        <f t="shared" si="5"/>
        <v>-1202306</v>
      </c>
      <c r="P58" s="87">
        <v>0</v>
      </c>
      <c r="Q58" s="160">
        <v>21835</v>
      </c>
      <c r="R58" s="160">
        <v>11757</v>
      </c>
      <c r="S58" s="162">
        <f t="shared" si="6"/>
        <v>33592</v>
      </c>
      <c r="U58" s="87">
        <v>0</v>
      </c>
      <c r="V58" s="160">
        <v>789105</v>
      </c>
      <c r="W58" s="160">
        <v>424901</v>
      </c>
      <c r="X58" s="162">
        <f t="shared" si="7"/>
        <v>1214006</v>
      </c>
      <c r="Y58" s="160"/>
      <c r="Z58" s="160"/>
      <c r="AA58" s="160"/>
      <c r="AC58" s="163">
        <f t="shared" si="8"/>
        <v>12355</v>
      </c>
    </row>
    <row r="59" spans="1:29" ht="13.5">
      <c r="A59" s="48" t="s">
        <v>52</v>
      </c>
      <c r="C59" s="87">
        <f t="shared" si="9"/>
        <v>0</v>
      </c>
      <c r="D59" s="88">
        <f t="shared" si="10"/>
        <v>25573</v>
      </c>
      <c r="E59" s="88">
        <f t="shared" si="11"/>
        <v>13771</v>
      </c>
      <c r="F59" s="162">
        <f t="shared" si="3"/>
        <v>39344</v>
      </c>
      <c r="H59" s="87">
        <v>18780</v>
      </c>
      <c r="I59" s="89">
        <f t="shared" si="4"/>
        <v>6793</v>
      </c>
      <c r="K59" s="87">
        <v>0</v>
      </c>
      <c r="L59" s="160">
        <v>-623849</v>
      </c>
      <c r="M59" s="160">
        <v>-335919</v>
      </c>
      <c r="N59" s="162">
        <f t="shared" si="5"/>
        <v>-959768</v>
      </c>
      <c r="P59" s="87">
        <v>0</v>
      </c>
      <c r="Q59" s="160">
        <v>30045</v>
      </c>
      <c r="R59" s="160">
        <v>16179</v>
      </c>
      <c r="S59" s="162">
        <f t="shared" si="6"/>
        <v>46224</v>
      </c>
      <c r="U59" s="87">
        <v>0</v>
      </c>
      <c r="V59" s="160">
        <v>619377</v>
      </c>
      <c r="W59" s="160">
        <v>333511</v>
      </c>
      <c r="X59" s="162">
        <f t="shared" si="7"/>
        <v>952888</v>
      </c>
      <c r="Y59" s="160"/>
      <c r="Z59" s="160"/>
      <c r="AA59" s="160"/>
      <c r="AC59" s="163">
        <f t="shared" si="8"/>
        <v>10113</v>
      </c>
    </row>
    <row r="60" spans="1:29" ht="13.5">
      <c r="A60" s="48" t="s">
        <v>53</v>
      </c>
      <c r="C60" s="87">
        <f t="shared" si="9"/>
        <v>0</v>
      </c>
      <c r="D60" s="88">
        <f t="shared" si="10"/>
        <v>6894</v>
      </c>
      <c r="E60" s="88">
        <f t="shared" si="11"/>
        <v>3711</v>
      </c>
      <c r="F60" s="162">
        <f t="shared" si="3"/>
        <v>10605</v>
      </c>
      <c r="H60" s="87">
        <v>3757</v>
      </c>
      <c r="I60" s="89">
        <f t="shared" si="4"/>
        <v>3137</v>
      </c>
      <c r="K60" s="87">
        <v>0</v>
      </c>
      <c r="L60" s="160">
        <v>-53628</v>
      </c>
      <c r="M60" s="160">
        <v>-28876</v>
      </c>
      <c r="N60" s="162">
        <f t="shared" si="5"/>
        <v>-82504</v>
      </c>
      <c r="P60" s="87">
        <v>0</v>
      </c>
      <c r="Q60" s="160">
        <v>557</v>
      </c>
      <c r="R60" s="160">
        <v>299</v>
      </c>
      <c r="S60" s="162">
        <f t="shared" si="6"/>
        <v>856</v>
      </c>
      <c r="U60" s="87">
        <v>0</v>
      </c>
      <c r="V60" s="160">
        <v>59965</v>
      </c>
      <c r="W60" s="160">
        <v>32288</v>
      </c>
      <c r="X60" s="162">
        <f t="shared" si="7"/>
        <v>92253</v>
      </c>
      <c r="Y60" s="160"/>
      <c r="Z60" s="160"/>
      <c r="AA60" s="160"/>
      <c r="AC60" s="163">
        <f t="shared" si="8"/>
        <v>2022</v>
      </c>
    </row>
    <row r="61" spans="1:29" ht="13.5">
      <c r="A61" s="48" t="s">
        <v>54</v>
      </c>
      <c r="C61" s="87">
        <f t="shared" si="9"/>
        <v>0</v>
      </c>
      <c r="D61" s="88">
        <f t="shared" si="10"/>
        <v>21746</v>
      </c>
      <c r="E61" s="88">
        <f t="shared" si="11"/>
        <v>11710</v>
      </c>
      <c r="F61" s="162">
        <f t="shared" si="3"/>
        <v>33456</v>
      </c>
      <c r="H61" s="87">
        <v>21044</v>
      </c>
      <c r="I61" s="89">
        <f t="shared" si="4"/>
        <v>702</v>
      </c>
      <c r="K61" s="87">
        <v>0</v>
      </c>
      <c r="L61" s="160">
        <v>-1290784</v>
      </c>
      <c r="M61" s="160">
        <v>-695037</v>
      </c>
      <c r="N61" s="162">
        <f t="shared" si="5"/>
        <v>-1985821</v>
      </c>
      <c r="P61" s="87">
        <v>0</v>
      </c>
      <c r="Q61" s="160">
        <v>14476</v>
      </c>
      <c r="R61" s="160">
        <v>7794</v>
      </c>
      <c r="S61" s="162">
        <f t="shared" si="6"/>
        <v>22270</v>
      </c>
      <c r="U61" s="87">
        <v>0</v>
      </c>
      <c r="V61" s="160">
        <v>1298054</v>
      </c>
      <c r="W61" s="160">
        <v>698953</v>
      </c>
      <c r="X61" s="162">
        <f t="shared" si="7"/>
        <v>1997007</v>
      </c>
      <c r="Y61" s="160"/>
      <c r="Z61" s="160"/>
      <c r="AA61" s="160"/>
      <c r="AC61" s="163">
        <f t="shared" si="8"/>
        <v>11332</v>
      </c>
    </row>
    <row r="62" spans="1:29" ht="13.5">
      <c r="A62" s="48" t="s">
        <v>55</v>
      </c>
      <c r="C62" s="87">
        <f t="shared" si="9"/>
        <v>0</v>
      </c>
      <c r="D62" s="88">
        <f t="shared" si="10"/>
        <v>1490</v>
      </c>
      <c r="E62" s="88">
        <f t="shared" si="11"/>
        <v>802</v>
      </c>
      <c r="F62" s="162">
        <f t="shared" si="3"/>
        <v>2292</v>
      </c>
      <c r="H62" s="87">
        <v>4266</v>
      </c>
      <c r="I62" s="89">
        <f t="shared" si="4"/>
        <v>-2776</v>
      </c>
      <c r="K62" s="87">
        <v>0</v>
      </c>
      <c r="L62" s="160">
        <v>-124934</v>
      </c>
      <c r="M62" s="160">
        <v>-67272</v>
      </c>
      <c r="N62" s="162">
        <f t="shared" si="5"/>
        <v>-192206</v>
      </c>
      <c r="P62" s="87">
        <v>0</v>
      </c>
      <c r="Q62" s="160">
        <v>450</v>
      </c>
      <c r="R62" s="160">
        <v>243</v>
      </c>
      <c r="S62" s="162">
        <f t="shared" si="6"/>
        <v>693</v>
      </c>
      <c r="U62" s="87">
        <v>0</v>
      </c>
      <c r="V62" s="160">
        <v>125974</v>
      </c>
      <c r="W62" s="160">
        <v>67831</v>
      </c>
      <c r="X62" s="162">
        <f t="shared" si="7"/>
        <v>193805</v>
      </c>
      <c r="Y62" s="160"/>
      <c r="Z62" s="160"/>
      <c r="AA62" s="160"/>
      <c r="AC62" s="163">
        <f t="shared" si="8"/>
        <v>2296</v>
      </c>
    </row>
    <row r="63" spans="1:29" ht="13.5">
      <c r="A63" s="48" t="s">
        <v>56</v>
      </c>
      <c r="C63" s="87">
        <f t="shared" si="9"/>
        <v>0</v>
      </c>
      <c r="D63" s="88">
        <f t="shared" si="10"/>
        <v>99473</v>
      </c>
      <c r="E63" s="88">
        <f t="shared" si="11"/>
        <v>53564</v>
      </c>
      <c r="F63" s="162">
        <f t="shared" si="3"/>
        <v>153037</v>
      </c>
      <c r="H63" s="87">
        <v>140496</v>
      </c>
      <c r="I63" s="89">
        <f t="shared" si="4"/>
        <v>-41023</v>
      </c>
      <c r="K63" s="87">
        <v>0</v>
      </c>
      <c r="L63" s="160">
        <v>-3248982</v>
      </c>
      <c r="M63" s="160">
        <v>-1749452</v>
      </c>
      <c r="N63" s="162">
        <f t="shared" si="5"/>
        <v>-4998434</v>
      </c>
      <c r="P63" s="87">
        <v>0</v>
      </c>
      <c r="Q63" s="160">
        <v>122772</v>
      </c>
      <c r="R63" s="160">
        <v>66110</v>
      </c>
      <c r="S63" s="162">
        <f t="shared" si="6"/>
        <v>188882</v>
      </c>
      <c r="U63" s="87">
        <v>0</v>
      </c>
      <c r="V63" s="160">
        <v>3225683</v>
      </c>
      <c r="W63" s="160">
        <v>1736906</v>
      </c>
      <c r="X63" s="162">
        <f t="shared" si="7"/>
        <v>4962589</v>
      </c>
      <c r="Y63" s="160"/>
      <c r="Z63" s="160"/>
      <c r="AA63" s="160"/>
      <c r="AC63" s="163">
        <f t="shared" si="8"/>
        <v>75654</v>
      </c>
    </row>
    <row r="64" spans="1:29" ht="13.5">
      <c r="A64" s="48" t="s">
        <v>57</v>
      </c>
      <c r="C64" s="87">
        <f t="shared" si="9"/>
        <v>0</v>
      </c>
      <c r="D64" s="88">
        <f t="shared" si="10"/>
        <v>59759</v>
      </c>
      <c r="E64" s="88">
        <f t="shared" si="11"/>
        <v>32180</v>
      </c>
      <c r="F64" s="162">
        <f t="shared" si="3"/>
        <v>91939</v>
      </c>
      <c r="H64" s="87">
        <v>143807</v>
      </c>
      <c r="I64" s="89">
        <f t="shared" si="4"/>
        <v>-84048</v>
      </c>
      <c r="K64" s="87">
        <v>0</v>
      </c>
      <c r="L64" s="160">
        <v>-1151310</v>
      </c>
      <c r="M64" s="160">
        <v>-619936</v>
      </c>
      <c r="N64" s="162">
        <f t="shared" si="5"/>
        <v>-1771246</v>
      </c>
      <c r="P64" s="87">
        <v>0</v>
      </c>
      <c r="Q64" s="160">
        <v>45894</v>
      </c>
      <c r="R64" s="160">
        <v>24712</v>
      </c>
      <c r="S64" s="162">
        <f t="shared" si="6"/>
        <v>70606</v>
      </c>
      <c r="U64" s="87">
        <v>0</v>
      </c>
      <c r="V64" s="160">
        <v>1165175</v>
      </c>
      <c r="W64" s="160">
        <v>627404</v>
      </c>
      <c r="X64" s="162">
        <f t="shared" si="7"/>
        <v>1792579</v>
      </c>
      <c r="Y64" s="160"/>
      <c r="Z64" s="160"/>
      <c r="AA64" s="160"/>
      <c r="AC64" s="163">
        <f t="shared" si="8"/>
        <v>77440</v>
      </c>
    </row>
    <row r="65" spans="1:29" ht="13.5">
      <c r="A65" s="48" t="s">
        <v>58</v>
      </c>
      <c r="C65" s="87">
        <f t="shared" si="9"/>
        <v>0</v>
      </c>
      <c r="D65" s="88">
        <f t="shared" si="10"/>
        <v>19670</v>
      </c>
      <c r="E65" s="88">
        <f t="shared" si="11"/>
        <v>10589</v>
      </c>
      <c r="F65" s="162">
        <f t="shared" si="3"/>
        <v>30259</v>
      </c>
      <c r="H65" s="87">
        <v>8634</v>
      </c>
      <c r="I65" s="89">
        <f t="shared" si="4"/>
        <v>11036</v>
      </c>
      <c r="K65" s="87">
        <v>0</v>
      </c>
      <c r="L65" s="160">
        <v>-392873</v>
      </c>
      <c r="M65" s="160">
        <v>-211547</v>
      </c>
      <c r="N65" s="162">
        <f t="shared" si="5"/>
        <v>-604420</v>
      </c>
      <c r="P65" s="87">
        <v>0</v>
      </c>
      <c r="Q65" s="160">
        <v>8694</v>
      </c>
      <c r="R65" s="160">
        <v>4680</v>
      </c>
      <c r="S65" s="162">
        <f t="shared" si="6"/>
        <v>13374</v>
      </c>
      <c r="U65" s="87">
        <v>0</v>
      </c>
      <c r="V65" s="160">
        <v>403849</v>
      </c>
      <c r="W65" s="160">
        <v>217456</v>
      </c>
      <c r="X65" s="162">
        <f t="shared" si="7"/>
        <v>621305</v>
      </c>
      <c r="Y65" s="160"/>
      <c r="Z65" s="160"/>
      <c r="AA65" s="160"/>
      <c r="AC65" s="163">
        <f t="shared" si="8"/>
        <v>4648</v>
      </c>
    </row>
    <row r="66" spans="3:29" ht="13.5">
      <c r="C66" s="87"/>
      <c r="D66" s="160"/>
      <c r="E66" s="160"/>
      <c r="F66" s="162"/>
      <c r="H66" s="95"/>
      <c r="I66" s="96"/>
      <c r="K66" s="87"/>
      <c r="L66" s="160"/>
      <c r="M66" s="160"/>
      <c r="N66" s="162"/>
      <c r="P66" s="87"/>
      <c r="Q66" s="160"/>
      <c r="R66" s="160"/>
      <c r="S66" s="162"/>
      <c r="U66" s="87"/>
      <c r="V66" s="160"/>
      <c r="W66" s="160"/>
      <c r="X66" s="162"/>
      <c r="Y66" s="160"/>
      <c r="Z66" s="160"/>
      <c r="AA66" s="160"/>
      <c r="AC66" s="163"/>
    </row>
    <row r="67" spans="1:29" ht="14.25" thickBot="1">
      <c r="A67" s="97" t="s">
        <v>59</v>
      </c>
      <c r="C67" s="164">
        <f>SUM(C8:C66)</f>
        <v>0</v>
      </c>
      <c r="D67" s="165">
        <f>SUM(D8:D66)</f>
        <v>31329119</v>
      </c>
      <c r="E67" s="165">
        <f>SUM(E8:E66)</f>
        <v>16869536</v>
      </c>
      <c r="F67" s="166">
        <f>SUM(F8:F66)</f>
        <v>48198655</v>
      </c>
      <c r="H67" s="98">
        <f>SUM(H8:H66)</f>
        <v>27704165</v>
      </c>
      <c r="I67" s="100">
        <f>SUM(I8:I66)</f>
        <v>3624954</v>
      </c>
      <c r="K67" s="164">
        <f>SUM(K8:K66)</f>
        <v>0</v>
      </c>
      <c r="L67" s="165">
        <f>SUM(L8:L66)</f>
        <v>-211583629</v>
      </c>
      <c r="M67" s="165">
        <f>SUM(M8:M66)</f>
        <v>-113929646</v>
      </c>
      <c r="N67" s="166">
        <f>SUM(N8:N66)</f>
        <v>-325513275</v>
      </c>
      <c r="P67" s="164">
        <f>SUM(P8:P66)</f>
        <v>0</v>
      </c>
      <c r="Q67" s="165">
        <f>SUM(Q8:Q66)</f>
        <v>8091136</v>
      </c>
      <c r="R67" s="165">
        <f>SUM(R8:R66)</f>
        <v>4356771</v>
      </c>
      <c r="S67" s="166">
        <f>SUM(S8:S66)</f>
        <v>12447907</v>
      </c>
      <c r="U67" s="164">
        <f>SUM(U8:U66)</f>
        <v>0</v>
      </c>
      <c r="V67" s="165">
        <f>SUM(V8:V66)</f>
        <v>234821612</v>
      </c>
      <c r="W67" s="165">
        <f>SUM(W8:W66)</f>
        <v>126442411</v>
      </c>
      <c r="X67" s="166">
        <f>SUM(X8:X66)</f>
        <v>361264023</v>
      </c>
      <c r="Y67" s="167"/>
      <c r="Z67" s="167"/>
      <c r="AA67" s="167"/>
      <c r="AC67" s="168">
        <f>SUM(AC8:AC66)</f>
        <v>14917638</v>
      </c>
    </row>
  </sheetData>
  <sheetProtection/>
  <mergeCells count="5">
    <mergeCell ref="U5:X5"/>
    <mergeCell ref="C5:F5"/>
    <mergeCell ref="C4:F4"/>
    <mergeCell ref="K5:N5"/>
    <mergeCell ref="P5:S5"/>
  </mergeCells>
  <hyperlinks>
    <hyperlink ref="U3" r:id="rId1" display="FY 0809 IHSS PCSP Co Share Realign.xlsx"/>
    <hyperlink ref="P3" r:id="rId2" display="FY 0809 IHSS PCSP Qtrly Tax Realign.xlsx"/>
    <hyperlink ref="K3" r:id="rId3" display="FY 0809 Residual and PCSP To Waiver Payroll.xlsx"/>
  </hyperlinks>
  <printOptions horizontalCentered="1" verticalCentered="1"/>
  <pageMargins left="0" right="0" top="0" bottom="0" header="0" footer="0"/>
  <pageSetup fitToHeight="1" fitToWidth="1" horizontalDpi="600" verticalDpi="600" orientation="landscape" paperSize="5" scale="56" r:id="rId4"/>
  <headerFooter alignWithMargins="0">
    <oddHeader>&amp;RPAGE &amp;P OF &amp;N</oddHeader>
    <oddFooter>&amp;L&amp;Z&amp;F</oddFooter>
  </headerFooter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H67"/>
  <sheetViews>
    <sheetView zoomScalePageLayoutView="0" workbookViewId="0" topLeftCell="A1">
      <pane xSplit="2" ySplit="7" topLeftCell="C8" activePane="bottomRight" state="frozen"/>
      <selection pane="topLeft" activeCell="E20" sqref="E20"/>
      <selection pane="topRight" activeCell="E20" sqref="E20"/>
      <selection pane="bottomLeft" activeCell="E20" sqref="E20"/>
      <selection pane="bottomRight" activeCell="E20" sqref="E20"/>
    </sheetView>
  </sheetViews>
  <sheetFormatPr defaultColWidth="9.140625" defaultRowHeight="12.75"/>
  <cols>
    <col min="1" max="1" width="16.8515625" style="42" bestFit="1" customWidth="1"/>
    <col min="2" max="2" width="2.8515625" style="42" customWidth="1"/>
    <col min="3" max="3" width="9.421875" style="42" bestFit="1" customWidth="1"/>
    <col min="4" max="4" width="13.140625" style="42" bestFit="1" customWidth="1"/>
    <col min="5" max="5" width="13.28125" style="42" bestFit="1" customWidth="1"/>
    <col min="6" max="6" width="15.140625" style="42" bestFit="1" customWidth="1"/>
    <col min="7" max="7" width="2.00390625" style="42" customWidth="1"/>
    <col min="8" max="8" width="19.57421875" style="44" customWidth="1"/>
    <col min="9" max="9" width="19.57421875" style="42" customWidth="1"/>
    <col min="10" max="10" width="1.57421875" style="45" customWidth="1"/>
    <col min="11" max="11" width="9.8515625" style="44" bestFit="1" customWidth="1"/>
    <col min="12" max="12" width="15.140625" style="44" bestFit="1" customWidth="1"/>
    <col min="13" max="13" width="13.57421875" style="44" bestFit="1" customWidth="1"/>
    <col min="14" max="14" width="15.421875" style="44" bestFit="1" customWidth="1"/>
    <col min="15" max="15" width="2.8515625" style="42" customWidth="1"/>
    <col min="16" max="16" width="9.28125" style="44" bestFit="1" customWidth="1"/>
    <col min="17" max="17" width="13.421875" style="44" bestFit="1" customWidth="1"/>
    <col min="18" max="19" width="10.421875" style="44" bestFit="1" customWidth="1"/>
    <col min="20" max="20" width="2.28125" style="42" customWidth="1"/>
    <col min="21" max="21" width="9.00390625" style="42" bestFit="1" customWidth="1"/>
    <col min="22" max="24" width="10.421875" style="42" bestFit="1" customWidth="1"/>
    <col min="25" max="25" width="2.7109375" style="42" customWidth="1"/>
    <col min="26" max="29" width="12.7109375" style="42" customWidth="1"/>
    <col min="30" max="30" width="2.28125" style="42" customWidth="1"/>
    <col min="31" max="34" width="13.421875" style="42" customWidth="1"/>
    <col min="35" max="16384" width="9.140625" style="42" customWidth="1"/>
  </cols>
  <sheetData>
    <row r="1" ht="16.5">
      <c r="C1" s="43" t="s">
        <v>125</v>
      </c>
    </row>
    <row r="2" spans="1:34" ht="12.75" customHeight="1">
      <c r="A2" s="126"/>
      <c r="K2" s="127"/>
      <c r="L2" s="127"/>
      <c r="M2" s="127"/>
      <c r="N2" s="127"/>
      <c r="P2" s="127"/>
      <c r="Q2" s="127"/>
      <c r="R2" s="127"/>
      <c r="S2" s="127"/>
      <c r="Z2" s="127"/>
      <c r="AA2" s="127"/>
      <c r="AB2" s="127"/>
      <c r="AC2" s="127"/>
      <c r="AE2" s="127"/>
      <c r="AF2" s="127"/>
      <c r="AG2" s="127"/>
      <c r="AH2" s="127"/>
    </row>
    <row r="3" spans="1:34" ht="14.25" thickBot="1">
      <c r="A3" s="126"/>
      <c r="H3" s="113" t="s">
        <v>142</v>
      </c>
      <c r="K3" s="128" t="s">
        <v>149</v>
      </c>
      <c r="L3" s="127"/>
      <c r="M3" s="127"/>
      <c r="N3" s="127"/>
      <c r="P3" s="128" t="s">
        <v>150</v>
      </c>
      <c r="Q3" s="127"/>
      <c r="R3" s="127"/>
      <c r="S3" s="127"/>
      <c r="Z3" s="128" t="s">
        <v>148</v>
      </c>
      <c r="AA3" s="127"/>
      <c r="AB3" s="127"/>
      <c r="AC3" s="127"/>
      <c r="AE3" s="128" t="s">
        <v>148</v>
      </c>
      <c r="AF3" s="127"/>
      <c r="AG3" s="127"/>
      <c r="AH3" s="127"/>
    </row>
    <row r="4" spans="1:34" ht="14.25" thickBot="1">
      <c r="A4" s="109"/>
      <c r="C4" s="129" t="s">
        <v>126</v>
      </c>
      <c r="D4" s="130"/>
      <c r="E4" s="130"/>
      <c r="F4" s="131"/>
      <c r="H4" s="122" t="s">
        <v>81</v>
      </c>
      <c r="I4" s="122" t="s">
        <v>70</v>
      </c>
      <c r="K4" s="132"/>
      <c r="L4" s="132"/>
      <c r="M4" s="132"/>
      <c r="N4" s="132"/>
      <c r="P4" s="132"/>
      <c r="Q4" s="132"/>
      <c r="R4" s="132"/>
      <c r="S4" s="132"/>
      <c r="U4" s="42" t="s">
        <v>96</v>
      </c>
      <c r="Z4" s="132"/>
      <c r="AA4" s="132"/>
      <c r="AB4" s="132"/>
      <c r="AC4" s="132"/>
      <c r="AE4" s="132"/>
      <c r="AF4" s="132"/>
      <c r="AG4" s="132"/>
      <c r="AH4" s="132"/>
    </row>
    <row r="5" spans="3:34" ht="13.5">
      <c r="C5" s="63" t="s">
        <v>80</v>
      </c>
      <c r="D5" s="64"/>
      <c r="E5" s="64"/>
      <c r="F5" s="65"/>
      <c r="H5" s="133" t="s">
        <v>67</v>
      </c>
      <c r="I5" s="133" t="s">
        <v>71</v>
      </c>
      <c r="K5" s="55" t="s">
        <v>127</v>
      </c>
      <c r="L5" s="56"/>
      <c r="M5" s="56"/>
      <c r="N5" s="57"/>
      <c r="P5" s="55" t="s">
        <v>128</v>
      </c>
      <c r="Q5" s="56"/>
      <c r="R5" s="56"/>
      <c r="S5" s="57"/>
      <c r="U5" s="55" t="s">
        <v>129</v>
      </c>
      <c r="V5" s="56"/>
      <c r="W5" s="56"/>
      <c r="X5" s="57"/>
      <c r="Z5" s="55" t="s">
        <v>130</v>
      </c>
      <c r="AA5" s="56"/>
      <c r="AB5" s="56"/>
      <c r="AC5" s="57"/>
      <c r="AE5" s="55" t="s">
        <v>131</v>
      </c>
      <c r="AF5" s="56"/>
      <c r="AG5" s="56"/>
      <c r="AH5" s="57"/>
    </row>
    <row r="6" spans="1:34" ht="14.25" thickBot="1">
      <c r="A6" s="109" t="s">
        <v>0</v>
      </c>
      <c r="C6" s="72" t="s">
        <v>61</v>
      </c>
      <c r="D6" s="73" t="s">
        <v>62</v>
      </c>
      <c r="E6" s="73" t="s">
        <v>63</v>
      </c>
      <c r="F6" s="74" t="s">
        <v>59</v>
      </c>
      <c r="H6" s="134" t="s">
        <v>68</v>
      </c>
      <c r="I6" s="134" t="s">
        <v>69</v>
      </c>
      <c r="K6" s="72" t="s">
        <v>61</v>
      </c>
      <c r="L6" s="73" t="s">
        <v>62</v>
      </c>
      <c r="M6" s="73" t="s">
        <v>63</v>
      </c>
      <c r="N6" s="74" t="s">
        <v>59</v>
      </c>
      <c r="P6" s="72" t="s">
        <v>61</v>
      </c>
      <c r="Q6" s="73" t="s">
        <v>62</v>
      </c>
      <c r="R6" s="73" t="s">
        <v>63</v>
      </c>
      <c r="S6" s="74" t="s">
        <v>59</v>
      </c>
      <c r="U6" s="72" t="s">
        <v>61</v>
      </c>
      <c r="V6" s="73" t="s">
        <v>62</v>
      </c>
      <c r="W6" s="73" t="s">
        <v>63</v>
      </c>
      <c r="X6" s="74" t="s">
        <v>59</v>
      </c>
      <c r="Z6" s="72" t="s">
        <v>61</v>
      </c>
      <c r="AA6" s="73" t="s">
        <v>62</v>
      </c>
      <c r="AB6" s="73" t="s">
        <v>63</v>
      </c>
      <c r="AC6" s="74" t="s">
        <v>59</v>
      </c>
      <c r="AE6" s="72" t="s">
        <v>61</v>
      </c>
      <c r="AF6" s="73" t="s">
        <v>62</v>
      </c>
      <c r="AG6" s="73" t="s">
        <v>63</v>
      </c>
      <c r="AH6" s="74" t="s">
        <v>59</v>
      </c>
    </row>
    <row r="7" spans="1:34" ht="14.25" thickBot="1">
      <c r="A7" s="109"/>
      <c r="C7" s="111"/>
      <c r="D7" s="111"/>
      <c r="E7" s="111"/>
      <c r="F7" s="111"/>
      <c r="K7" s="111"/>
      <c r="L7" s="111"/>
      <c r="M7" s="111"/>
      <c r="N7" s="111"/>
      <c r="P7" s="111"/>
      <c r="Q7" s="111"/>
      <c r="R7" s="111"/>
      <c r="S7" s="111"/>
      <c r="U7" s="111"/>
      <c r="V7" s="111"/>
      <c r="W7" s="111"/>
      <c r="X7" s="111"/>
      <c r="Z7" s="111"/>
      <c r="AA7" s="124">
        <v>0.65</v>
      </c>
      <c r="AB7" s="124">
        <v>0.35</v>
      </c>
      <c r="AC7" s="111"/>
      <c r="AE7" s="111"/>
      <c r="AF7" s="124">
        <v>0.7</v>
      </c>
      <c r="AG7" s="124">
        <v>0.3</v>
      </c>
      <c r="AH7" s="111"/>
    </row>
    <row r="8" spans="1:34" ht="13.5">
      <c r="A8" s="42" t="s">
        <v>1</v>
      </c>
      <c r="C8" s="79">
        <f aca="true" t="shared" si="0" ref="C8:C39">SUM(U8,Z8,AE8)</f>
        <v>0</v>
      </c>
      <c r="D8" s="80">
        <f aca="true" t="shared" si="1" ref="D8:D39">SUM(V8,AA8,AF8)</f>
        <v>3983</v>
      </c>
      <c r="E8" s="80">
        <f aca="true" t="shared" si="2" ref="E8:E39">SUM(W8,AB8,AG8)</f>
        <v>1549</v>
      </c>
      <c r="F8" s="81">
        <f>SUM(C8:E8)</f>
        <v>5532</v>
      </c>
      <c r="H8" s="79">
        <v>18782</v>
      </c>
      <c r="I8" s="81">
        <f>D8-H8</f>
        <v>-14799</v>
      </c>
      <c r="K8" s="79">
        <v>0</v>
      </c>
      <c r="L8" s="80">
        <v>99244</v>
      </c>
      <c r="M8" s="80">
        <v>53438</v>
      </c>
      <c r="N8" s="81">
        <f>SUM(K8:M8)</f>
        <v>152682</v>
      </c>
      <c r="P8" s="79">
        <v>0</v>
      </c>
      <c r="Q8" s="80">
        <v>36358</v>
      </c>
      <c r="R8" s="80">
        <v>15582</v>
      </c>
      <c r="S8" s="81">
        <f>SUM(P8:R8)</f>
        <v>51940</v>
      </c>
      <c r="U8" s="79">
        <f>SUM(K8,P8)</f>
        <v>0</v>
      </c>
      <c r="V8" s="80">
        <f>SUM(L8,Q8)</f>
        <v>135602</v>
      </c>
      <c r="W8" s="80">
        <f>SUM(M8,R8)</f>
        <v>69020</v>
      </c>
      <c r="X8" s="81">
        <f>SUM(U8:W8)</f>
        <v>204622</v>
      </c>
      <c r="Z8" s="79">
        <v>0</v>
      </c>
      <c r="AA8" s="135">
        <v>-100672</v>
      </c>
      <c r="AB8" s="135">
        <v>-54208</v>
      </c>
      <c r="AC8" s="81">
        <f>SUM(Z8:AB8)</f>
        <v>-154880</v>
      </c>
      <c r="AE8" s="79">
        <v>0</v>
      </c>
      <c r="AF8" s="135">
        <v>-30947</v>
      </c>
      <c r="AG8" s="135">
        <v>-13263</v>
      </c>
      <c r="AH8" s="81">
        <f>SUM(AE8:AG8)</f>
        <v>-44210</v>
      </c>
    </row>
    <row r="9" spans="1:34" ht="13.5">
      <c r="A9" s="42" t="s">
        <v>2</v>
      </c>
      <c r="C9" s="87">
        <f t="shared" si="0"/>
        <v>0</v>
      </c>
      <c r="D9" s="88">
        <f t="shared" si="1"/>
        <v>6</v>
      </c>
      <c r="E9" s="88">
        <f t="shared" si="2"/>
        <v>3</v>
      </c>
      <c r="F9" s="89">
        <f aca="true" t="shared" si="3" ref="F9:F65">SUM(C9:E9)</f>
        <v>9</v>
      </c>
      <c r="H9" s="87">
        <v>9</v>
      </c>
      <c r="I9" s="89">
        <f aca="true" t="shared" si="4" ref="I9:I65">D9-H9</f>
        <v>-3</v>
      </c>
      <c r="K9" s="87">
        <v>0</v>
      </c>
      <c r="L9" s="88">
        <v>111</v>
      </c>
      <c r="M9" s="88">
        <v>59</v>
      </c>
      <c r="N9" s="89">
        <f aca="true" t="shared" si="5" ref="N9:N65">SUM(K9:M9)</f>
        <v>170</v>
      </c>
      <c r="P9" s="87">
        <v>0</v>
      </c>
      <c r="Q9" s="88">
        <v>43</v>
      </c>
      <c r="R9" s="88">
        <v>19</v>
      </c>
      <c r="S9" s="89">
        <f aca="true" t="shared" si="6" ref="S9:S65">SUM(P9:R9)</f>
        <v>62</v>
      </c>
      <c r="U9" s="87">
        <f aca="true" t="shared" si="7" ref="U9:U65">SUM(K9,P9)</f>
        <v>0</v>
      </c>
      <c r="V9" s="88">
        <f aca="true" t="shared" si="8" ref="V9:V65">SUM(L9,Q9)</f>
        <v>154</v>
      </c>
      <c r="W9" s="88">
        <f aca="true" t="shared" si="9" ref="W9:W65">SUM(M9,R9)</f>
        <v>78</v>
      </c>
      <c r="X9" s="89">
        <f aca="true" t="shared" si="10" ref="X9:X65">SUM(U9:W9)</f>
        <v>232</v>
      </c>
      <c r="Z9" s="87">
        <v>0</v>
      </c>
      <c r="AA9" s="88">
        <v>-110</v>
      </c>
      <c r="AB9" s="88">
        <v>-59</v>
      </c>
      <c r="AC9" s="89">
        <f aca="true" t="shared" si="11" ref="AC9:AC65">SUM(Z9:AB9)</f>
        <v>-169</v>
      </c>
      <c r="AE9" s="87">
        <v>0</v>
      </c>
      <c r="AF9" s="88">
        <v>-38</v>
      </c>
      <c r="AG9" s="88">
        <v>-16</v>
      </c>
      <c r="AH9" s="89">
        <f aca="true" t="shared" si="12" ref="AH9:AH65">SUM(AE9:AG9)</f>
        <v>-54</v>
      </c>
    </row>
    <row r="10" spans="1:34" ht="13.5">
      <c r="A10" s="42" t="s">
        <v>3</v>
      </c>
      <c r="C10" s="87">
        <f t="shared" si="0"/>
        <v>0</v>
      </c>
      <c r="D10" s="88">
        <f t="shared" si="1"/>
        <v>67</v>
      </c>
      <c r="E10" s="88">
        <f t="shared" si="2"/>
        <v>28</v>
      </c>
      <c r="F10" s="89">
        <f t="shared" si="3"/>
        <v>95</v>
      </c>
      <c r="H10" s="87">
        <v>278</v>
      </c>
      <c r="I10" s="89">
        <f t="shared" si="4"/>
        <v>-211</v>
      </c>
      <c r="K10" s="87">
        <v>0</v>
      </c>
      <c r="L10" s="88">
        <v>1497</v>
      </c>
      <c r="M10" s="88">
        <v>805</v>
      </c>
      <c r="N10" s="89">
        <f t="shared" si="5"/>
        <v>2302</v>
      </c>
      <c r="P10" s="87">
        <v>0</v>
      </c>
      <c r="Q10" s="88">
        <v>525</v>
      </c>
      <c r="R10" s="88">
        <v>226</v>
      </c>
      <c r="S10" s="89">
        <f t="shared" si="6"/>
        <v>751</v>
      </c>
      <c r="U10" s="87">
        <f t="shared" si="7"/>
        <v>0</v>
      </c>
      <c r="V10" s="88">
        <f t="shared" si="8"/>
        <v>2022</v>
      </c>
      <c r="W10" s="88">
        <f t="shared" si="9"/>
        <v>1031</v>
      </c>
      <c r="X10" s="89">
        <f t="shared" si="10"/>
        <v>3053</v>
      </c>
      <c r="Z10" s="87">
        <v>0</v>
      </c>
      <c r="AA10" s="88">
        <v>-1506</v>
      </c>
      <c r="AB10" s="88">
        <v>-811</v>
      </c>
      <c r="AC10" s="89">
        <f t="shared" si="11"/>
        <v>-2317</v>
      </c>
      <c r="AE10" s="87">
        <v>0</v>
      </c>
      <c r="AF10" s="88">
        <v>-449</v>
      </c>
      <c r="AG10" s="88">
        <v>-192</v>
      </c>
      <c r="AH10" s="89">
        <f t="shared" si="12"/>
        <v>-641</v>
      </c>
    </row>
    <row r="11" spans="1:34" ht="13.5">
      <c r="A11" s="42" t="s">
        <v>4</v>
      </c>
      <c r="C11" s="87">
        <f t="shared" si="0"/>
        <v>0</v>
      </c>
      <c r="D11" s="88">
        <f t="shared" si="1"/>
        <v>1949</v>
      </c>
      <c r="E11" s="88">
        <f t="shared" si="2"/>
        <v>808</v>
      </c>
      <c r="F11" s="89">
        <f t="shared" si="3"/>
        <v>2757</v>
      </c>
      <c r="H11" s="87">
        <v>9031</v>
      </c>
      <c r="I11" s="89">
        <f t="shared" si="4"/>
        <v>-7082</v>
      </c>
      <c r="K11" s="87">
        <v>0</v>
      </c>
      <c r="L11" s="88">
        <v>41823</v>
      </c>
      <c r="M11" s="88">
        <v>22520</v>
      </c>
      <c r="N11" s="89">
        <f t="shared" si="5"/>
        <v>64343</v>
      </c>
      <c r="P11" s="87">
        <v>0</v>
      </c>
      <c r="Q11" s="88">
        <v>14768</v>
      </c>
      <c r="R11" s="88">
        <v>6330</v>
      </c>
      <c r="S11" s="89">
        <f t="shared" si="6"/>
        <v>21098</v>
      </c>
      <c r="U11" s="87">
        <f t="shared" si="7"/>
        <v>0</v>
      </c>
      <c r="V11" s="88">
        <f t="shared" si="8"/>
        <v>56591</v>
      </c>
      <c r="W11" s="88">
        <f t="shared" si="9"/>
        <v>28850</v>
      </c>
      <c r="X11" s="89">
        <f t="shared" si="10"/>
        <v>85441</v>
      </c>
      <c r="Z11" s="87">
        <v>0</v>
      </c>
      <c r="AA11" s="88">
        <v>-42079</v>
      </c>
      <c r="AB11" s="88">
        <v>-22658</v>
      </c>
      <c r="AC11" s="89">
        <f t="shared" si="11"/>
        <v>-64737</v>
      </c>
      <c r="AE11" s="87">
        <v>0</v>
      </c>
      <c r="AF11" s="88">
        <v>-12563</v>
      </c>
      <c r="AG11" s="88">
        <v>-5384</v>
      </c>
      <c r="AH11" s="89">
        <f t="shared" si="12"/>
        <v>-17947</v>
      </c>
    </row>
    <row r="12" spans="1:34" ht="13.5">
      <c r="A12" s="42" t="s">
        <v>5</v>
      </c>
      <c r="C12" s="87">
        <f t="shared" si="0"/>
        <v>0</v>
      </c>
      <c r="D12" s="88">
        <f t="shared" si="1"/>
        <v>127.96000000000004</v>
      </c>
      <c r="E12" s="88">
        <f t="shared" si="2"/>
        <v>54</v>
      </c>
      <c r="F12" s="89">
        <f t="shared" si="3"/>
        <v>181.96000000000004</v>
      </c>
      <c r="H12" s="87">
        <v>705</v>
      </c>
      <c r="I12" s="89">
        <f t="shared" si="4"/>
        <v>-577.04</v>
      </c>
      <c r="K12" s="87">
        <v>0</v>
      </c>
      <c r="L12" s="88">
        <v>2756</v>
      </c>
      <c r="M12" s="88">
        <v>1484</v>
      </c>
      <c r="N12" s="89">
        <f t="shared" si="5"/>
        <v>4240</v>
      </c>
      <c r="P12" s="87">
        <v>0</v>
      </c>
      <c r="Q12" s="88">
        <v>952</v>
      </c>
      <c r="R12" s="88">
        <v>408</v>
      </c>
      <c r="S12" s="89">
        <f t="shared" si="6"/>
        <v>1360</v>
      </c>
      <c r="U12" s="87">
        <f t="shared" si="7"/>
        <v>0</v>
      </c>
      <c r="V12" s="88">
        <f t="shared" si="8"/>
        <v>3708</v>
      </c>
      <c r="W12" s="88">
        <f t="shared" si="9"/>
        <v>1892</v>
      </c>
      <c r="X12" s="89">
        <f t="shared" si="10"/>
        <v>5600</v>
      </c>
      <c r="Z12" s="87">
        <v>0</v>
      </c>
      <c r="AA12" s="88">
        <v>-2770</v>
      </c>
      <c r="AB12" s="88">
        <v>-1491</v>
      </c>
      <c r="AC12" s="89">
        <f t="shared" si="11"/>
        <v>-4261</v>
      </c>
      <c r="AE12" s="87">
        <v>0</v>
      </c>
      <c r="AF12" s="88">
        <v>-810.04</v>
      </c>
      <c r="AG12" s="88">
        <v>-347</v>
      </c>
      <c r="AH12" s="89">
        <f t="shared" si="12"/>
        <v>-1157.04</v>
      </c>
    </row>
    <row r="13" spans="1:34" ht="13.5">
      <c r="A13" s="42" t="s">
        <v>6</v>
      </c>
      <c r="C13" s="87">
        <f t="shared" si="0"/>
        <v>0</v>
      </c>
      <c r="D13" s="88">
        <f t="shared" si="1"/>
        <v>55</v>
      </c>
      <c r="E13" s="88">
        <f t="shared" si="2"/>
        <v>23</v>
      </c>
      <c r="F13" s="89">
        <f t="shared" si="3"/>
        <v>78</v>
      </c>
      <c r="H13" s="87">
        <v>315</v>
      </c>
      <c r="I13" s="89">
        <f t="shared" si="4"/>
        <v>-260</v>
      </c>
      <c r="K13" s="87">
        <v>0</v>
      </c>
      <c r="L13" s="88">
        <v>1195</v>
      </c>
      <c r="M13" s="88">
        <v>645</v>
      </c>
      <c r="N13" s="89">
        <f t="shared" si="5"/>
        <v>1840</v>
      </c>
      <c r="P13" s="87">
        <v>0</v>
      </c>
      <c r="Q13" s="88">
        <v>403</v>
      </c>
      <c r="R13" s="88">
        <v>171</v>
      </c>
      <c r="S13" s="89">
        <f t="shared" si="6"/>
        <v>574</v>
      </c>
      <c r="U13" s="87">
        <f t="shared" si="7"/>
        <v>0</v>
      </c>
      <c r="V13" s="88">
        <f t="shared" si="8"/>
        <v>1598</v>
      </c>
      <c r="W13" s="88">
        <f t="shared" si="9"/>
        <v>816</v>
      </c>
      <c r="X13" s="89">
        <f t="shared" si="10"/>
        <v>2414</v>
      </c>
      <c r="Z13" s="87">
        <v>0</v>
      </c>
      <c r="AA13" s="88">
        <v>-1204</v>
      </c>
      <c r="AB13" s="88">
        <v>-648</v>
      </c>
      <c r="AC13" s="89">
        <f t="shared" si="11"/>
        <v>-1852</v>
      </c>
      <c r="AE13" s="87">
        <v>0</v>
      </c>
      <c r="AF13" s="88">
        <v>-339</v>
      </c>
      <c r="AG13" s="88">
        <v>-145</v>
      </c>
      <c r="AH13" s="89">
        <f t="shared" si="12"/>
        <v>-484</v>
      </c>
    </row>
    <row r="14" spans="1:34" ht="13.5">
      <c r="A14" s="42" t="s">
        <v>7</v>
      </c>
      <c r="C14" s="87">
        <f t="shared" si="0"/>
        <v>0</v>
      </c>
      <c r="D14" s="88">
        <f t="shared" si="1"/>
        <v>1653</v>
      </c>
      <c r="E14" s="88">
        <f t="shared" si="2"/>
        <v>663</v>
      </c>
      <c r="F14" s="89">
        <f t="shared" si="3"/>
        <v>2316</v>
      </c>
      <c r="H14" s="87">
        <v>6862</v>
      </c>
      <c r="I14" s="89">
        <f t="shared" si="4"/>
        <v>-5209</v>
      </c>
      <c r="K14" s="87">
        <v>0</v>
      </c>
      <c r="L14" s="88">
        <v>39179</v>
      </c>
      <c r="M14" s="88">
        <v>21096</v>
      </c>
      <c r="N14" s="89">
        <f t="shared" si="5"/>
        <v>60275</v>
      </c>
      <c r="P14" s="87">
        <v>0</v>
      </c>
      <c r="Q14" s="88">
        <v>13928</v>
      </c>
      <c r="R14" s="88">
        <v>5970</v>
      </c>
      <c r="S14" s="89">
        <f t="shared" si="6"/>
        <v>19898</v>
      </c>
      <c r="U14" s="87">
        <f t="shared" si="7"/>
        <v>0</v>
      </c>
      <c r="V14" s="88">
        <f t="shared" si="8"/>
        <v>53107</v>
      </c>
      <c r="W14" s="88">
        <f t="shared" si="9"/>
        <v>27066</v>
      </c>
      <c r="X14" s="89">
        <f t="shared" si="10"/>
        <v>80173</v>
      </c>
      <c r="Z14" s="87">
        <v>0</v>
      </c>
      <c r="AA14" s="88">
        <v>-39602</v>
      </c>
      <c r="AB14" s="88">
        <v>-21324</v>
      </c>
      <c r="AC14" s="89">
        <f t="shared" si="11"/>
        <v>-60926</v>
      </c>
      <c r="AE14" s="87">
        <v>0</v>
      </c>
      <c r="AF14" s="88">
        <v>-11852</v>
      </c>
      <c r="AG14" s="88">
        <v>-5079</v>
      </c>
      <c r="AH14" s="89">
        <f t="shared" si="12"/>
        <v>-16931</v>
      </c>
    </row>
    <row r="15" spans="1:34" ht="13.5">
      <c r="A15" s="42" t="s">
        <v>8</v>
      </c>
      <c r="C15" s="87">
        <f t="shared" si="0"/>
        <v>0</v>
      </c>
      <c r="D15" s="88">
        <f t="shared" si="1"/>
        <v>189</v>
      </c>
      <c r="E15" s="88">
        <f t="shared" si="2"/>
        <v>77</v>
      </c>
      <c r="F15" s="89">
        <f t="shared" si="3"/>
        <v>266</v>
      </c>
      <c r="H15" s="87">
        <v>882</v>
      </c>
      <c r="I15" s="89">
        <f t="shared" si="4"/>
        <v>-693</v>
      </c>
      <c r="K15" s="87">
        <v>0</v>
      </c>
      <c r="L15" s="88">
        <v>4296</v>
      </c>
      <c r="M15" s="88">
        <v>2312</v>
      </c>
      <c r="N15" s="89">
        <f t="shared" si="5"/>
        <v>6608</v>
      </c>
      <c r="P15" s="87">
        <v>0</v>
      </c>
      <c r="Q15" s="88">
        <v>1510</v>
      </c>
      <c r="R15" s="88">
        <v>648</v>
      </c>
      <c r="S15" s="89">
        <f t="shared" si="6"/>
        <v>2158</v>
      </c>
      <c r="U15" s="87">
        <f t="shared" si="7"/>
        <v>0</v>
      </c>
      <c r="V15" s="88">
        <f t="shared" si="8"/>
        <v>5806</v>
      </c>
      <c r="W15" s="88">
        <f t="shared" si="9"/>
        <v>2960</v>
      </c>
      <c r="X15" s="89">
        <f t="shared" si="10"/>
        <v>8766</v>
      </c>
      <c r="Z15" s="87">
        <v>0</v>
      </c>
      <c r="AA15" s="88">
        <v>-4331</v>
      </c>
      <c r="AB15" s="88">
        <v>-2332</v>
      </c>
      <c r="AC15" s="89">
        <f t="shared" si="11"/>
        <v>-6663</v>
      </c>
      <c r="AE15" s="87">
        <v>0</v>
      </c>
      <c r="AF15" s="88">
        <v>-1286</v>
      </c>
      <c r="AG15" s="88">
        <v>-551</v>
      </c>
      <c r="AH15" s="89">
        <f t="shared" si="12"/>
        <v>-1837</v>
      </c>
    </row>
    <row r="16" spans="1:34" ht="13.5">
      <c r="A16" s="42" t="s">
        <v>9</v>
      </c>
      <c r="C16" s="87">
        <f t="shared" si="0"/>
        <v>0</v>
      </c>
      <c r="D16" s="88">
        <f t="shared" si="1"/>
        <v>576</v>
      </c>
      <c r="E16" s="88">
        <f t="shared" si="2"/>
        <v>228</v>
      </c>
      <c r="F16" s="89">
        <f t="shared" si="3"/>
        <v>804</v>
      </c>
      <c r="H16" s="87">
        <v>2544</v>
      </c>
      <c r="I16" s="89">
        <f t="shared" si="4"/>
        <v>-1968</v>
      </c>
      <c r="K16" s="87">
        <v>0</v>
      </c>
      <c r="L16" s="88">
        <v>13360</v>
      </c>
      <c r="M16" s="88">
        <v>7195</v>
      </c>
      <c r="N16" s="89">
        <f t="shared" si="5"/>
        <v>20555</v>
      </c>
      <c r="P16" s="87">
        <v>0</v>
      </c>
      <c r="Q16" s="88">
        <v>5079</v>
      </c>
      <c r="R16" s="88">
        <v>2177</v>
      </c>
      <c r="S16" s="89">
        <f t="shared" si="6"/>
        <v>7256</v>
      </c>
      <c r="U16" s="87">
        <f t="shared" si="7"/>
        <v>0</v>
      </c>
      <c r="V16" s="88">
        <f t="shared" si="8"/>
        <v>18439</v>
      </c>
      <c r="W16" s="88">
        <f t="shared" si="9"/>
        <v>9372</v>
      </c>
      <c r="X16" s="89">
        <f t="shared" si="10"/>
        <v>27811</v>
      </c>
      <c r="Z16" s="87">
        <v>0</v>
      </c>
      <c r="AA16" s="88">
        <v>-13542</v>
      </c>
      <c r="AB16" s="88">
        <v>-7292</v>
      </c>
      <c r="AC16" s="89">
        <f t="shared" si="11"/>
        <v>-20834</v>
      </c>
      <c r="AE16" s="87">
        <v>0</v>
      </c>
      <c r="AF16" s="88">
        <v>-4321</v>
      </c>
      <c r="AG16" s="88">
        <v>-1852</v>
      </c>
      <c r="AH16" s="89">
        <f t="shared" si="12"/>
        <v>-6173</v>
      </c>
    </row>
    <row r="17" spans="1:34" ht="13.5">
      <c r="A17" s="42" t="s">
        <v>10</v>
      </c>
      <c r="C17" s="87">
        <f t="shared" si="0"/>
        <v>0</v>
      </c>
      <c r="D17" s="88">
        <f t="shared" si="1"/>
        <v>2910</v>
      </c>
      <c r="E17" s="88">
        <f t="shared" si="2"/>
        <v>1159</v>
      </c>
      <c r="F17" s="89">
        <f t="shared" si="3"/>
        <v>4069</v>
      </c>
      <c r="H17" s="87">
        <v>13083</v>
      </c>
      <c r="I17" s="89">
        <f t="shared" si="4"/>
        <v>-10173</v>
      </c>
      <c r="K17" s="87">
        <v>0</v>
      </c>
      <c r="L17" s="88">
        <v>67475</v>
      </c>
      <c r="M17" s="88">
        <v>36332</v>
      </c>
      <c r="N17" s="89">
        <f t="shared" si="5"/>
        <v>103807</v>
      </c>
      <c r="P17" s="87">
        <v>0</v>
      </c>
      <c r="Q17" s="88">
        <v>24766</v>
      </c>
      <c r="R17" s="88">
        <v>10613</v>
      </c>
      <c r="S17" s="89">
        <f t="shared" si="6"/>
        <v>35379</v>
      </c>
      <c r="U17" s="87">
        <f t="shared" si="7"/>
        <v>0</v>
      </c>
      <c r="V17" s="88">
        <f t="shared" si="8"/>
        <v>92241</v>
      </c>
      <c r="W17" s="88">
        <f t="shared" si="9"/>
        <v>46945</v>
      </c>
      <c r="X17" s="89">
        <f t="shared" si="10"/>
        <v>139186</v>
      </c>
      <c r="Z17" s="87">
        <v>0</v>
      </c>
      <c r="AA17" s="88">
        <v>-68268</v>
      </c>
      <c r="AB17" s="88">
        <v>-36759</v>
      </c>
      <c r="AC17" s="89">
        <f t="shared" si="11"/>
        <v>-105027</v>
      </c>
      <c r="AE17" s="87">
        <v>0</v>
      </c>
      <c r="AF17" s="88">
        <v>-21063</v>
      </c>
      <c r="AG17" s="88">
        <v>-9027</v>
      </c>
      <c r="AH17" s="89">
        <f t="shared" si="12"/>
        <v>-30090</v>
      </c>
    </row>
    <row r="18" spans="1:34" ht="13.5">
      <c r="A18" s="42" t="s">
        <v>11</v>
      </c>
      <c r="C18" s="87">
        <f t="shared" si="0"/>
        <v>0</v>
      </c>
      <c r="D18" s="88">
        <f t="shared" si="1"/>
        <v>171.22000000000003</v>
      </c>
      <c r="E18" s="88">
        <f t="shared" si="2"/>
        <v>67</v>
      </c>
      <c r="F18" s="89">
        <f t="shared" si="3"/>
        <v>238.22000000000003</v>
      </c>
      <c r="H18" s="87">
        <v>818</v>
      </c>
      <c r="I18" s="89">
        <f t="shared" si="4"/>
        <v>-646.78</v>
      </c>
      <c r="K18" s="87">
        <v>0</v>
      </c>
      <c r="L18" s="88">
        <v>4050</v>
      </c>
      <c r="M18" s="88">
        <v>2180</v>
      </c>
      <c r="N18" s="89">
        <f t="shared" si="5"/>
        <v>6230</v>
      </c>
      <c r="P18" s="87">
        <v>0</v>
      </c>
      <c r="Q18" s="88">
        <v>1477</v>
      </c>
      <c r="R18" s="88">
        <v>633</v>
      </c>
      <c r="S18" s="89">
        <f t="shared" si="6"/>
        <v>2110</v>
      </c>
      <c r="U18" s="87">
        <f t="shared" si="7"/>
        <v>0</v>
      </c>
      <c r="V18" s="88">
        <f t="shared" si="8"/>
        <v>5527</v>
      </c>
      <c r="W18" s="88">
        <f t="shared" si="9"/>
        <v>2813</v>
      </c>
      <c r="X18" s="89">
        <f t="shared" si="10"/>
        <v>8340</v>
      </c>
      <c r="Z18" s="87">
        <v>0</v>
      </c>
      <c r="AA18" s="88">
        <v>-4099</v>
      </c>
      <c r="AB18" s="88">
        <v>-2207</v>
      </c>
      <c r="AC18" s="89">
        <f t="shared" si="11"/>
        <v>-6306</v>
      </c>
      <c r="AE18" s="87">
        <v>0</v>
      </c>
      <c r="AF18" s="88">
        <v>-1256.78</v>
      </c>
      <c r="AG18" s="88">
        <v>-539</v>
      </c>
      <c r="AH18" s="89">
        <f t="shared" si="12"/>
        <v>-1795.78</v>
      </c>
    </row>
    <row r="19" spans="1:34" ht="13.5">
      <c r="A19" s="42" t="s">
        <v>12</v>
      </c>
      <c r="C19" s="87">
        <f t="shared" si="0"/>
        <v>0</v>
      </c>
      <c r="D19" s="88">
        <f t="shared" si="1"/>
        <v>732.3000000000002</v>
      </c>
      <c r="E19" s="88">
        <f t="shared" si="2"/>
        <v>305</v>
      </c>
      <c r="F19" s="89">
        <f t="shared" si="3"/>
        <v>1037.3000000000002</v>
      </c>
      <c r="H19" s="87">
        <v>3001</v>
      </c>
      <c r="I19" s="89">
        <f t="shared" si="4"/>
        <v>-2268.7</v>
      </c>
      <c r="K19" s="87">
        <v>0</v>
      </c>
      <c r="L19" s="88">
        <v>15282</v>
      </c>
      <c r="M19" s="88">
        <v>8229</v>
      </c>
      <c r="N19" s="89">
        <f t="shared" si="5"/>
        <v>23511</v>
      </c>
      <c r="P19" s="87">
        <v>0</v>
      </c>
      <c r="Q19" s="88">
        <v>5344</v>
      </c>
      <c r="R19" s="88">
        <v>2289</v>
      </c>
      <c r="S19" s="89">
        <f t="shared" si="6"/>
        <v>7633</v>
      </c>
      <c r="U19" s="87">
        <f t="shared" si="7"/>
        <v>0</v>
      </c>
      <c r="V19" s="88">
        <f t="shared" si="8"/>
        <v>20626</v>
      </c>
      <c r="W19" s="88">
        <f t="shared" si="9"/>
        <v>10518</v>
      </c>
      <c r="X19" s="89">
        <f t="shared" si="10"/>
        <v>31144</v>
      </c>
      <c r="Z19" s="87">
        <v>0</v>
      </c>
      <c r="AA19" s="88">
        <v>-15350</v>
      </c>
      <c r="AB19" s="88">
        <v>-8266</v>
      </c>
      <c r="AC19" s="89">
        <f t="shared" si="11"/>
        <v>-23616</v>
      </c>
      <c r="AE19" s="87">
        <v>0</v>
      </c>
      <c r="AF19" s="88">
        <v>-4543.7</v>
      </c>
      <c r="AG19" s="88">
        <v>-1947</v>
      </c>
      <c r="AH19" s="89">
        <f t="shared" si="12"/>
        <v>-6490.7</v>
      </c>
    </row>
    <row r="20" spans="1:34" ht="13.5">
      <c r="A20" s="42" t="s">
        <v>13</v>
      </c>
      <c r="C20" s="87">
        <f t="shared" si="0"/>
        <v>0</v>
      </c>
      <c r="D20" s="88">
        <f t="shared" si="1"/>
        <v>1601</v>
      </c>
      <c r="E20" s="88">
        <f t="shared" si="2"/>
        <v>639</v>
      </c>
      <c r="F20" s="89">
        <f t="shared" si="3"/>
        <v>2240</v>
      </c>
      <c r="H20" s="87">
        <v>6329</v>
      </c>
      <c r="I20" s="89">
        <f t="shared" si="4"/>
        <v>-4728</v>
      </c>
      <c r="K20" s="87">
        <v>0</v>
      </c>
      <c r="L20" s="88">
        <v>36615</v>
      </c>
      <c r="M20" s="88">
        <v>19715</v>
      </c>
      <c r="N20" s="89">
        <f t="shared" si="5"/>
        <v>56330</v>
      </c>
      <c r="P20" s="87">
        <v>0</v>
      </c>
      <c r="Q20" s="88">
        <v>13639</v>
      </c>
      <c r="R20" s="88">
        <v>5846</v>
      </c>
      <c r="S20" s="89">
        <f t="shared" si="6"/>
        <v>19485</v>
      </c>
      <c r="U20" s="87">
        <f t="shared" si="7"/>
        <v>0</v>
      </c>
      <c r="V20" s="88">
        <f t="shared" si="8"/>
        <v>50254</v>
      </c>
      <c r="W20" s="88">
        <f t="shared" si="9"/>
        <v>25561</v>
      </c>
      <c r="X20" s="89">
        <f t="shared" si="10"/>
        <v>75815</v>
      </c>
      <c r="Z20" s="87">
        <v>0</v>
      </c>
      <c r="AA20" s="88">
        <v>-37048</v>
      </c>
      <c r="AB20" s="88">
        <v>-19949</v>
      </c>
      <c r="AC20" s="89">
        <f t="shared" si="11"/>
        <v>-56997</v>
      </c>
      <c r="AE20" s="87">
        <v>0</v>
      </c>
      <c r="AF20" s="88">
        <v>-11605</v>
      </c>
      <c r="AG20" s="88">
        <v>-4973</v>
      </c>
      <c r="AH20" s="89">
        <f t="shared" si="12"/>
        <v>-16578</v>
      </c>
    </row>
    <row r="21" spans="1:34" ht="13.5">
      <c r="A21" s="42" t="s">
        <v>14</v>
      </c>
      <c r="C21" s="87">
        <f t="shared" si="0"/>
        <v>0</v>
      </c>
      <c r="D21" s="88">
        <f t="shared" si="1"/>
        <v>33</v>
      </c>
      <c r="E21" s="88">
        <f t="shared" si="2"/>
        <v>11.894999999999982</v>
      </c>
      <c r="F21" s="89">
        <f t="shared" si="3"/>
        <v>44.89499999999998</v>
      </c>
      <c r="H21" s="87">
        <v>114</v>
      </c>
      <c r="I21" s="89">
        <f t="shared" si="4"/>
        <v>-81</v>
      </c>
      <c r="K21" s="87">
        <v>0</v>
      </c>
      <c r="L21" s="88">
        <v>548</v>
      </c>
      <c r="M21" s="88">
        <v>294</v>
      </c>
      <c r="N21" s="89">
        <f t="shared" si="5"/>
        <v>842</v>
      </c>
      <c r="P21" s="87">
        <v>0</v>
      </c>
      <c r="Q21" s="88">
        <v>193</v>
      </c>
      <c r="R21" s="88">
        <v>82</v>
      </c>
      <c r="S21" s="89">
        <f t="shared" si="6"/>
        <v>275</v>
      </c>
      <c r="U21" s="87">
        <f t="shared" si="7"/>
        <v>0</v>
      </c>
      <c r="V21" s="88">
        <f t="shared" si="8"/>
        <v>741</v>
      </c>
      <c r="W21" s="88">
        <f t="shared" si="9"/>
        <v>376</v>
      </c>
      <c r="X21" s="89">
        <f t="shared" si="10"/>
        <v>1117</v>
      </c>
      <c r="Z21" s="87">
        <v>0</v>
      </c>
      <c r="AA21" s="88">
        <v>-546</v>
      </c>
      <c r="AB21" s="88">
        <v>-294.105</v>
      </c>
      <c r="AC21" s="89">
        <f t="shared" si="11"/>
        <v>-840.105</v>
      </c>
      <c r="AE21" s="87">
        <v>0</v>
      </c>
      <c r="AF21" s="88">
        <v>-162</v>
      </c>
      <c r="AG21" s="88">
        <v>-70</v>
      </c>
      <c r="AH21" s="89">
        <f t="shared" si="12"/>
        <v>-232</v>
      </c>
    </row>
    <row r="22" spans="1:34" ht="13.5">
      <c r="A22" s="42" t="s">
        <v>15</v>
      </c>
      <c r="C22" s="87">
        <f t="shared" si="0"/>
        <v>0</v>
      </c>
      <c r="D22" s="88">
        <f t="shared" si="1"/>
        <v>954</v>
      </c>
      <c r="E22" s="88">
        <f t="shared" si="2"/>
        <v>383</v>
      </c>
      <c r="F22" s="89">
        <f t="shared" si="3"/>
        <v>1337</v>
      </c>
      <c r="H22" s="87">
        <v>4734</v>
      </c>
      <c r="I22" s="89">
        <f t="shared" si="4"/>
        <v>-3780</v>
      </c>
      <c r="K22" s="87">
        <v>0</v>
      </c>
      <c r="L22" s="88">
        <v>21976</v>
      </c>
      <c r="M22" s="88">
        <v>11833</v>
      </c>
      <c r="N22" s="89">
        <f t="shared" si="5"/>
        <v>33809</v>
      </c>
      <c r="P22" s="87">
        <v>0</v>
      </c>
      <c r="Q22" s="88">
        <v>7948</v>
      </c>
      <c r="R22" s="88">
        <v>3407</v>
      </c>
      <c r="S22" s="89">
        <f t="shared" si="6"/>
        <v>11355</v>
      </c>
      <c r="U22" s="87">
        <f t="shared" si="7"/>
        <v>0</v>
      </c>
      <c r="V22" s="88">
        <f t="shared" si="8"/>
        <v>29924</v>
      </c>
      <c r="W22" s="88">
        <f t="shared" si="9"/>
        <v>15240</v>
      </c>
      <c r="X22" s="89">
        <f t="shared" si="10"/>
        <v>45164</v>
      </c>
      <c r="Z22" s="87">
        <v>0</v>
      </c>
      <c r="AA22" s="88">
        <v>-22207</v>
      </c>
      <c r="AB22" s="88">
        <v>-11958</v>
      </c>
      <c r="AC22" s="89">
        <f t="shared" si="11"/>
        <v>-34165</v>
      </c>
      <c r="AE22" s="87">
        <v>0</v>
      </c>
      <c r="AF22" s="88">
        <v>-6763</v>
      </c>
      <c r="AG22" s="88">
        <v>-2899</v>
      </c>
      <c r="AH22" s="89">
        <f t="shared" si="12"/>
        <v>-9662</v>
      </c>
    </row>
    <row r="23" spans="1:34" ht="13.5">
      <c r="A23" s="42" t="s">
        <v>16</v>
      </c>
      <c r="C23" s="87">
        <f t="shared" si="0"/>
        <v>0</v>
      </c>
      <c r="D23" s="88">
        <f t="shared" si="1"/>
        <v>428</v>
      </c>
      <c r="E23" s="88">
        <f t="shared" si="2"/>
        <v>177</v>
      </c>
      <c r="F23" s="89">
        <f t="shared" si="3"/>
        <v>605</v>
      </c>
      <c r="H23" s="87">
        <v>1936</v>
      </c>
      <c r="I23" s="89">
        <f t="shared" si="4"/>
        <v>-1508</v>
      </c>
      <c r="K23" s="87">
        <v>0</v>
      </c>
      <c r="L23" s="88">
        <v>9628</v>
      </c>
      <c r="M23" s="88">
        <v>5185</v>
      </c>
      <c r="N23" s="89">
        <f t="shared" si="5"/>
        <v>14813</v>
      </c>
      <c r="P23" s="87">
        <v>0</v>
      </c>
      <c r="Q23" s="88">
        <v>3393</v>
      </c>
      <c r="R23" s="88">
        <v>1455</v>
      </c>
      <c r="S23" s="89">
        <f t="shared" si="6"/>
        <v>4848</v>
      </c>
      <c r="U23" s="87">
        <f t="shared" si="7"/>
        <v>0</v>
      </c>
      <c r="V23" s="88">
        <f t="shared" si="8"/>
        <v>13021</v>
      </c>
      <c r="W23" s="88">
        <f t="shared" si="9"/>
        <v>6640</v>
      </c>
      <c r="X23" s="89">
        <f t="shared" si="10"/>
        <v>19661</v>
      </c>
      <c r="Z23" s="87">
        <v>0</v>
      </c>
      <c r="AA23" s="88">
        <v>-9704</v>
      </c>
      <c r="AB23" s="88">
        <v>-5225</v>
      </c>
      <c r="AC23" s="89">
        <f t="shared" si="11"/>
        <v>-14929</v>
      </c>
      <c r="AE23" s="87">
        <v>0</v>
      </c>
      <c r="AF23" s="88">
        <v>-2889</v>
      </c>
      <c r="AG23" s="88">
        <v>-1238</v>
      </c>
      <c r="AH23" s="89">
        <f t="shared" si="12"/>
        <v>-4127</v>
      </c>
    </row>
    <row r="24" spans="1:34" ht="13.5">
      <c r="A24" s="42" t="s">
        <v>17</v>
      </c>
      <c r="C24" s="87">
        <f t="shared" si="0"/>
        <v>0</v>
      </c>
      <c r="D24" s="88">
        <f t="shared" si="1"/>
        <v>570</v>
      </c>
      <c r="E24" s="88">
        <f t="shared" si="2"/>
        <v>228</v>
      </c>
      <c r="F24" s="89">
        <f t="shared" si="3"/>
        <v>798</v>
      </c>
      <c r="H24" s="87">
        <v>2359</v>
      </c>
      <c r="I24" s="89">
        <f t="shared" si="4"/>
        <v>-1789</v>
      </c>
      <c r="K24" s="87">
        <v>0</v>
      </c>
      <c r="L24" s="88">
        <v>13163</v>
      </c>
      <c r="M24" s="88">
        <v>7088</v>
      </c>
      <c r="N24" s="89">
        <f t="shared" si="5"/>
        <v>20251</v>
      </c>
      <c r="P24" s="87">
        <v>0</v>
      </c>
      <c r="Q24" s="88">
        <v>4865</v>
      </c>
      <c r="R24" s="88">
        <v>2085</v>
      </c>
      <c r="S24" s="89">
        <f t="shared" si="6"/>
        <v>6950</v>
      </c>
      <c r="U24" s="87">
        <f t="shared" si="7"/>
        <v>0</v>
      </c>
      <c r="V24" s="88">
        <f t="shared" si="8"/>
        <v>18028</v>
      </c>
      <c r="W24" s="88">
        <f t="shared" si="9"/>
        <v>9173</v>
      </c>
      <c r="X24" s="89">
        <f t="shared" si="10"/>
        <v>27201</v>
      </c>
      <c r="Z24" s="87">
        <v>0</v>
      </c>
      <c r="AA24" s="88">
        <v>-13318</v>
      </c>
      <c r="AB24" s="88">
        <v>-7171</v>
      </c>
      <c r="AC24" s="89">
        <f t="shared" si="11"/>
        <v>-20489</v>
      </c>
      <c r="AE24" s="87">
        <v>0</v>
      </c>
      <c r="AF24" s="88">
        <v>-4140</v>
      </c>
      <c r="AG24" s="88">
        <v>-1774</v>
      </c>
      <c r="AH24" s="89">
        <f t="shared" si="12"/>
        <v>-5914</v>
      </c>
    </row>
    <row r="25" spans="1:34" ht="13.5">
      <c r="A25" s="42" t="s">
        <v>18</v>
      </c>
      <c r="C25" s="87">
        <f t="shared" si="0"/>
        <v>0</v>
      </c>
      <c r="D25" s="88">
        <f t="shared" si="1"/>
        <v>82</v>
      </c>
      <c r="E25" s="88">
        <f t="shared" si="2"/>
        <v>33</v>
      </c>
      <c r="F25" s="89">
        <f t="shared" si="3"/>
        <v>115</v>
      </c>
      <c r="H25" s="87">
        <v>448</v>
      </c>
      <c r="I25" s="89">
        <f t="shared" si="4"/>
        <v>-366</v>
      </c>
      <c r="K25" s="87">
        <v>0</v>
      </c>
      <c r="L25" s="88">
        <v>1727</v>
      </c>
      <c r="M25" s="88">
        <v>929</v>
      </c>
      <c r="N25" s="89">
        <f t="shared" si="5"/>
        <v>2656</v>
      </c>
      <c r="P25" s="87">
        <v>0</v>
      </c>
      <c r="Q25" s="88">
        <v>641</v>
      </c>
      <c r="R25" s="88">
        <v>275</v>
      </c>
      <c r="S25" s="89">
        <f t="shared" si="6"/>
        <v>916</v>
      </c>
      <c r="U25" s="87">
        <f t="shared" si="7"/>
        <v>0</v>
      </c>
      <c r="V25" s="88">
        <f t="shared" si="8"/>
        <v>2368</v>
      </c>
      <c r="W25" s="88">
        <f t="shared" si="9"/>
        <v>1204</v>
      </c>
      <c r="X25" s="89">
        <f t="shared" si="10"/>
        <v>3572</v>
      </c>
      <c r="Z25" s="87">
        <v>0</v>
      </c>
      <c r="AA25" s="88">
        <v>-1740</v>
      </c>
      <c r="AB25" s="88">
        <v>-937</v>
      </c>
      <c r="AC25" s="89">
        <f t="shared" si="11"/>
        <v>-2677</v>
      </c>
      <c r="AE25" s="87">
        <v>0</v>
      </c>
      <c r="AF25" s="88">
        <v>-546</v>
      </c>
      <c r="AG25" s="88">
        <v>-234</v>
      </c>
      <c r="AH25" s="89">
        <f t="shared" si="12"/>
        <v>-780</v>
      </c>
    </row>
    <row r="26" spans="1:34" ht="13.5">
      <c r="A26" s="42" t="s">
        <v>19</v>
      </c>
      <c r="C26" s="87">
        <f t="shared" si="0"/>
        <v>0</v>
      </c>
      <c r="D26" s="88">
        <f t="shared" si="1"/>
        <v>33588</v>
      </c>
      <c r="E26" s="88">
        <f t="shared" si="2"/>
        <v>13604</v>
      </c>
      <c r="F26" s="89">
        <f t="shared" si="3"/>
        <v>47192</v>
      </c>
      <c r="H26" s="87">
        <v>142108</v>
      </c>
      <c r="I26" s="89">
        <f t="shared" si="4"/>
        <v>-108520</v>
      </c>
      <c r="K26" s="87">
        <v>0</v>
      </c>
      <c r="L26" s="88">
        <v>749308</v>
      </c>
      <c r="M26" s="88">
        <v>403475</v>
      </c>
      <c r="N26" s="89">
        <f t="shared" si="5"/>
        <v>1152783</v>
      </c>
      <c r="P26" s="87">
        <v>0</v>
      </c>
      <c r="Q26" s="88">
        <v>273193</v>
      </c>
      <c r="R26" s="88">
        <v>117082</v>
      </c>
      <c r="S26" s="89">
        <f t="shared" si="6"/>
        <v>390275</v>
      </c>
      <c r="U26" s="87">
        <f t="shared" si="7"/>
        <v>0</v>
      </c>
      <c r="V26" s="88">
        <f t="shared" si="8"/>
        <v>1022501</v>
      </c>
      <c r="W26" s="88">
        <f t="shared" si="9"/>
        <v>520557</v>
      </c>
      <c r="X26" s="89">
        <f t="shared" si="10"/>
        <v>1543058</v>
      </c>
      <c r="Z26" s="87">
        <v>0</v>
      </c>
      <c r="AA26" s="88">
        <v>-756510</v>
      </c>
      <c r="AB26" s="88">
        <v>-407352</v>
      </c>
      <c r="AC26" s="89">
        <f t="shared" si="11"/>
        <v>-1163862</v>
      </c>
      <c r="AE26" s="87">
        <v>0</v>
      </c>
      <c r="AF26" s="88">
        <v>-232403</v>
      </c>
      <c r="AG26" s="88">
        <v>-99601</v>
      </c>
      <c r="AH26" s="89">
        <f t="shared" si="12"/>
        <v>-332004</v>
      </c>
    </row>
    <row r="27" spans="1:34" ht="13.5">
      <c r="A27" s="42" t="s">
        <v>20</v>
      </c>
      <c r="C27" s="87">
        <f t="shared" si="0"/>
        <v>0</v>
      </c>
      <c r="D27" s="88">
        <f t="shared" si="1"/>
        <v>420</v>
      </c>
      <c r="E27" s="88">
        <f t="shared" si="2"/>
        <v>169</v>
      </c>
      <c r="F27" s="89">
        <f t="shared" si="3"/>
        <v>589</v>
      </c>
      <c r="H27" s="87">
        <v>1672</v>
      </c>
      <c r="I27" s="89">
        <f t="shared" si="4"/>
        <v>-1252</v>
      </c>
      <c r="K27" s="87">
        <v>0</v>
      </c>
      <c r="L27" s="88">
        <v>9217</v>
      </c>
      <c r="M27" s="88">
        <v>4963</v>
      </c>
      <c r="N27" s="89">
        <f t="shared" si="5"/>
        <v>14180</v>
      </c>
      <c r="P27" s="87">
        <v>0</v>
      </c>
      <c r="Q27" s="88">
        <v>3388</v>
      </c>
      <c r="R27" s="88">
        <v>1451</v>
      </c>
      <c r="S27" s="89">
        <f t="shared" si="6"/>
        <v>4839</v>
      </c>
      <c r="U27" s="87">
        <f t="shared" si="7"/>
        <v>0</v>
      </c>
      <c r="V27" s="88">
        <f t="shared" si="8"/>
        <v>12605</v>
      </c>
      <c r="W27" s="88">
        <f t="shared" si="9"/>
        <v>6414</v>
      </c>
      <c r="X27" s="89">
        <f t="shared" si="10"/>
        <v>19019</v>
      </c>
      <c r="Z27" s="87">
        <v>0</v>
      </c>
      <c r="AA27" s="88">
        <v>-9306</v>
      </c>
      <c r="AB27" s="88">
        <v>-5011</v>
      </c>
      <c r="AC27" s="89">
        <f t="shared" si="11"/>
        <v>-14317</v>
      </c>
      <c r="AE27" s="87">
        <v>0</v>
      </c>
      <c r="AF27" s="88">
        <v>-2879</v>
      </c>
      <c r="AG27" s="88">
        <v>-1234</v>
      </c>
      <c r="AH27" s="89">
        <f t="shared" si="12"/>
        <v>-4113</v>
      </c>
    </row>
    <row r="28" spans="1:34" ht="13.5">
      <c r="A28" s="42" t="s">
        <v>21</v>
      </c>
      <c r="C28" s="87">
        <f t="shared" si="0"/>
        <v>0</v>
      </c>
      <c r="D28" s="88">
        <f t="shared" si="1"/>
        <v>761</v>
      </c>
      <c r="E28" s="88">
        <f t="shared" si="2"/>
        <v>304</v>
      </c>
      <c r="F28" s="89">
        <f t="shared" si="3"/>
        <v>1065</v>
      </c>
      <c r="H28" s="87">
        <v>3182</v>
      </c>
      <c r="I28" s="89">
        <f t="shared" si="4"/>
        <v>-2421</v>
      </c>
      <c r="K28" s="87">
        <v>0</v>
      </c>
      <c r="L28" s="88">
        <v>17359</v>
      </c>
      <c r="M28" s="88">
        <v>9349</v>
      </c>
      <c r="N28" s="89">
        <f t="shared" si="5"/>
        <v>26708</v>
      </c>
      <c r="P28" s="87">
        <v>0</v>
      </c>
      <c r="Q28" s="88">
        <v>6431</v>
      </c>
      <c r="R28" s="88">
        <v>2755</v>
      </c>
      <c r="S28" s="89">
        <f t="shared" si="6"/>
        <v>9186</v>
      </c>
      <c r="U28" s="87">
        <f t="shared" si="7"/>
        <v>0</v>
      </c>
      <c r="V28" s="88">
        <f t="shared" si="8"/>
        <v>23790</v>
      </c>
      <c r="W28" s="88">
        <f t="shared" si="9"/>
        <v>12104</v>
      </c>
      <c r="X28" s="89">
        <f t="shared" si="10"/>
        <v>35894</v>
      </c>
      <c r="Z28" s="87">
        <v>0</v>
      </c>
      <c r="AA28" s="88">
        <v>-17561</v>
      </c>
      <c r="AB28" s="88">
        <v>-9456</v>
      </c>
      <c r="AC28" s="89">
        <f t="shared" si="11"/>
        <v>-27017</v>
      </c>
      <c r="AE28" s="87">
        <v>0</v>
      </c>
      <c r="AF28" s="88">
        <v>-5468</v>
      </c>
      <c r="AG28" s="88">
        <v>-2344</v>
      </c>
      <c r="AH28" s="89">
        <f t="shared" si="12"/>
        <v>-7812</v>
      </c>
    </row>
    <row r="29" spans="1:34" ht="13.5">
      <c r="A29" s="42" t="s">
        <v>22</v>
      </c>
      <c r="C29" s="87">
        <f t="shared" si="0"/>
        <v>0</v>
      </c>
      <c r="D29" s="88">
        <f t="shared" si="1"/>
        <v>76</v>
      </c>
      <c r="E29" s="88">
        <f t="shared" si="2"/>
        <v>30.845000000000027</v>
      </c>
      <c r="F29" s="89">
        <f t="shared" si="3"/>
        <v>106.84500000000003</v>
      </c>
      <c r="H29" s="87">
        <v>351</v>
      </c>
      <c r="I29" s="89">
        <f t="shared" si="4"/>
        <v>-275</v>
      </c>
      <c r="K29" s="87">
        <v>0</v>
      </c>
      <c r="L29" s="88">
        <v>1936</v>
      </c>
      <c r="M29" s="88">
        <v>1044</v>
      </c>
      <c r="N29" s="89">
        <f t="shared" si="5"/>
        <v>2980</v>
      </c>
      <c r="P29" s="87">
        <v>0</v>
      </c>
      <c r="Q29" s="88">
        <v>711</v>
      </c>
      <c r="R29" s="88">
        <v>305</v>
      </c>
      <c r="S29" s="89">
        <f t="shared" si="6"/>
        <v>1016</v>
      </c>
      <c r="U29" s="87">
        <f t="shared" si="7"/>
        <v>0</v>
      </c>
      <c r="V29" s="88">
        <f t="shared" si="8"/>
        <v>2647</v>
      </c>
      <c r="W29" s="88">
        <f t="shared" si="9"/>
        <v>1349</v>
      </c>
      <c r="X29" s="89">
        <f t="shared" si="10"/>
        <v>3996</v>
      </c>
      <c r="Z29" s="87">
        <v>0</v>
      </c>
      <c r="AA29" s="88">
        <v>-1965</v>
      </c>
      <c r="AB29" s="88">
        <v>-1058.155</v>
      </c>
      <c r="AC29" s="89">
        <f t="shared" si="11"/>
        <v>-3023.1549999999997</v>
      </c>
      <c r="AE29" s="87">
        <v>0</v>
      </c>
      <c r="AF29" s="88">
        <v>-606</v>
      </c>
      <c r="AG29" s="88">
        <v>-260</v>
      </c>
      <c r="AH29" s="89">
        <f t="shared" si="12"/>
        <v>-866</v>
      </c>
    </row>
    <row r="30" spans="1:34" ht="13.5">
      <c r="A30" s="42" t="s">
        <v>23</v>
      </c>
      <c r="C30" s="87">
        <f t="shared" si="0"/>
        <v>0</v>
      </c>
      <c r="D30" s="88">
        <f t="shared" si="1"/>
        <v>444</v>
      </c>
      <c r="E30" s="88">
        <f t="shared" si="2"/>
        <v>185</v>
      </c>
      <c r="F30" s="89">
        <f t="shared" si="3"/>
        <v>629</v>
      </c>
      <c r="H30" s="87">
        <v>2131</v>
      </c>
      <c r="I30" s="89">
        <f t="shared" si="4"/>
        <v>-1687</v>
      </c>
      <c r="K30" s="87">
        <v>0</v>
      </c>
      <c r="L30" s="88">
        <v>10062</v>
      </c>
      <c r="M30" s="88">
        <v>5420</v>
      </c>
      <c r="N30" s="89">
        <f t="shared" si="5"/>
        <v>15482</v>
      </c>
      <c r="P30" s="87">
        <v>0</v>
      </c>
      <c r="Q30" s="88">
        <v>3510</v>
      </c>
      <c r="R30" s="88">
        <v>1505</v>
      </c>
      <c r="S30" s="89">
        <f t="shared" si="6"/>
        <v>5015</v>
      </c>
      <c r="U30" s="87">
        <f t="shared" si="7"/>
        <v>0</v>
      </c>
      <c r="V30" s="88">
        <f t="shared" si="8"/>
        <v>13572</v>
      </c>
      <c r="W30" s="88">
        <f t="shared" si="9"/>
        <v>6925</v>
      </c>
      <c r="X30" s="89">
        <f t="shared" si="10"/>
        <v>20497</v>
      </c>
      <c r="Z30" s="87">
        <v>0</v>
      </c>
      <c r="AA30" s="88">
        <v>-10140</v>
      </c>
      <c r="AB30" s="88">
        <v>-5460</v>
      </c>
      <c r="AC30" s="89">
        <f t="shared" si="11"/>
        <v>-15600</v>
      </c>
      <c r="AE30" s="87">
        <v>0</v>
      </c>
      <c r="AF30" s="88">
        <v>-2988</v>
      </c>
      <c r="AG30" s="88">
        <v>-1280</v>
      </c>
      <c r="AH30" s="89">
        <f t="shared" si="12"/>
        <v>-4268</v>
      </c>
    </row>
    <row r="31" spans="1:34" ht="13.5">
      <c r="A31" s="42" t="s">
        <v>24</v>
      </c>
      <c r="C31" s="87">
        <f t="shared" si="0"/>
        <v>0</v>
      </c>
      <c r="D31" s="88">
        <f t="shared" si="1"/>
        <v>528</v>
      </c>
      <c r="E31" s="88">
        <f t="shared" si="2"/>
        <v>208</v>
      </c>
      <c r="F31" s="89">
        <f t="shared" si="3"/>
        <v>736</v>
      </c>
      <c r="H31" s="87">
        <v>2581</v>
      </c>
      <c r="I31" s="89">
        <f t="shared" si="4"/>
        <v>-2053</v>
      </c>
      <c r="K31" s="87">
        <v>0</v>
      </c>
      <c r="L31" s="88">
        <v>13181</v>
      </c>
      <c r="M31" s="88">
        <v>7097</v>
      </c>
      <c r="N31" s="89">
        <f t="shared" si="5"/>
        <v>20278</v>
      </c>
      <c r="P31" s="87">
        <v>0</v>
      </c>
      <c r="Q31" s="88">
        <v>4606</v>
      </c>
      <c r="R31" s="88">
        <v>1973</v>
      </c>
      <c r="S31" s="89">
        <f t="shared" si="6"/>
        <v>6579</v>
      </c>
      <c r="U31" s="87">
        <f t="shared" si="7"/>
        <v>0</v>
      </c>
      <c r="V31" s="88">
        <f t="shared" si="8"/>
        <v>17787</v>
      </c>
      <c r="W31" s="88">
        <f t="shared" si="9"/>
        <v>9070</v>
      </c>
      <c r="X31" s="89">
        <f t="shared" si="10"/>
        <v>26857</v>
      </c>
      <c r="Z31" s="87">
        <v>0</v>
      </c>
      <c r="AA31" s="88">
        <v>-13339</v>
      </c>
      <c r="AB31" s="88">
        <v>-7182</v>
      </c>
      <c r="AC31" s="89">
        <f t="shared" si="11"/>
        <v>-20521</v>
      </c>
      <c r="AE31" s="87">
        <v>0</v>
      </c>
      <c r="AF31" s="88">
        <v>-3920</v>
      </c>
      <c r="AG31" s="88">
        <v>-1680</v>
      </c>
      <c r="AH31" s="89">
        <f t="shared" si="12"/>
        <v>-5600</v>
      </c>
    </row>
    <row r="32" spans="1:34" ht="13.5">
      <c r="A32" s="42" t="s">
        <v>25</v>
      </c>
      <c r="C32" s="87">
        <f t="shared" si="0"/>
        <v>0</v>
      </c>
      <c r="D32" s="88">
        <f t="shared" si="1"/>
        <v>52</v>
      </c>
      <c r="E32" s="88">
        <f t="shared" si="2"/>
        <v>22</v>
      </c>
      <c r="F32" s="89">
        <f t="shared" si="3"/>
        <v>74</v>
      </c>
      <c r="H32" s="87">
        <v>259</v>
      </c>
      <c r="I32" s="89">
        <f t="shared" si="4"/>
        <v>-207</v>
      </c>
      <c r="K32" s="87">
        <v>0</v>
      </c>
      <c r="L32" s="88">
        <v>1047</v>
      </c>
      <c r="M32" s="88">
        <v>563</v>
      </c>
      <c r="N32" s="89">
        <f t="shared" si="5"/>
        <v>1610</v>
      </c>
      <c r="P32" s="87">
        <v>0</v>
      </c>
      <c r="Q32" s="88">
        <v>351</v>
      </c>
      <c r="R32" s="88">
        <v>151</v>
      </c>
      <c r="S32" s="89">
        <f t="shared" si="6"/>
        <v>502</v>
      </c>
      <c r="U32" s="87">
        <f t="shared" si="7"/>
        <v>0</v>
      </c>
      <c r="V32" s="88">
        <f t="shared" si="8"/>
        <v>1398</v>
      </c>
      <c r="W32" s="88">
        <f t="shared" si="9"/>
        <v>714</v>
      </c>
      <c r="X32" s="89">
        <f t="shared" si="10"/>
        <v>2112</v>
      </c>
      <c r="Z32" s="87">
        <v>0</v>
      </c>
      <c r="AA32" s="88">
        <v>-1047</v>
      </c>
      <c r="AB32" s="88">
        <v>-564</v>
      </c>
      <c r="AC32" s="89">
        <f t="shared" si="11"/>
        <v>-1611</v>
      </c>
      <c r="AE32" s="87">
        <v>0</v>
      </c>
      <c r="AF32" s="88">
        <v>-299</v>
      </c>
      <c r="AG32" s="88">
        <v>-128</v>
      </c>
      <c r="AH32" s="89">
        <f t="shared" si="12"/>
        <v>-427</v>
      </c>
    </row>
    <row r="33" spans="1:34" ht="13.5">
      <c r="A33" s="42" t="s">
        <v>26</v>
      </c>
      <c r="C33" s="87">
        <f t="shared" si="0"/>
        <v>0</v>
      </c>
      <c r="D33" s="88">
        <f t="shared" si="1"/>
        <v>19.525000000000034</v>
      </c>
      <c r="E33" s="88">
        <f t="shared" si="2"/>
        <v>7</v>
      </c>
      <c r="F33" s="89">
        <f t="shared" si="3"/>
        <v>26.525000000000034</v>
      </c>
      <c r="H33" s="87">
        <v>59</v>
      </c>
      <c r="I33" s="89">
        <f t="shared" si="4"/>
        <v>-39.474999999999966</v>
      </c>
      <c r="K33" s="87">
        <v>0</v>
      </c>
      <c r="L33" s="88">
        <v>508</v>
      </c>
      <c r="M33" s="88">
        <v>272</v>
      </c>
      <c r="N33" s="89">
        <f t="shared" si="5"/>
        <v>780</v>
      </c>
      <c r="P33" s="87">
        <v>0</v>
      </c>
      <c r="Q33" s="88">
        <v>196</v>
      </c>
      <c r="R33" s="88">
        <v>85</v>
      </c>
      <c r="S33" s="89">
        <f t="shared" si="6"/>
        <v>281</v>
      </c>
      <c r="U33" s="87">
        <f t="shared" si="7"/>
        <v>0</v>
      </c>
      <c r="V33" s="88">
        <f t="shared" si="8"/>
        <v>704</v>
      </c>
      <c r="W33" s="88">
        <f t="shared" si="9"/>
        <v>357</v>
      </c>
      <c r="X33" s="89">
        <f t="shared" si="10"/>
        <v>1061</v>
      </c>
      <c r="Z33" s="87">
        <v>0</v>
      </c>
      <c r="AA33" s="88">
        <v>-515.775</v>
      </c>
      <c r="AB33" s="88">
        <v>-278</v>
      </c>
      <c r="AC33" s="89">
        <f t="shared" si="11"/>
        <v>-793.775</v>
      </c>
      <c r="AE33" s="87">
        <v>0</v>
      </c>
      <c r="AF33" s="88">
        <v>-168.7</v>
      </c>
      <c r="AG33" s="88">
        <v>-72</v>
      </c>
      <c r="AH33" s="89">
        <f t="shared" si="12"/>
        <v>-240.7</v>
      </c>
    </row>
    <row r="34" spans="1:34" ht="13.5">
      <c r="A34" s="42" t="s">
        <v>27</v>
      </c>
      <c r="C34" s="87">
        <f t="shared" si="0"/>
        <v>0</v>
      </c>
      <c r="D34" s="88">
        <f t="shared" si="1"/>
        <v>1108</v>
      </c>
      <c r="E34" s="88">
        <f t="shared" si="2"/>
        <v>442</v>
      </c>
      <c r="F34" s="89">
        <f t="shared" si="3"/>
        <v>1550</v>
      </c>
      <c r="H34" s="87">
        <v>5097</v>
      </c>
      <c r="I34" s="89">
        <f t="shared" si="4"/>
        <v>-3989</v>
      </c>
      <c r="K34" s="87">
        <v>0</v>
      </c>
      <c r="L34" s="88">
        <v>26109</v>
      </c>
      <c r="M34" s="88">
        <v>14058</v>
      </c>
      <c r="N34" s="89">
        <f t="shared" si="5"/>
        <v>40167</v>
      </c>
      <c r="P34" s="87">
        <v>0</v>
      </c>
      <c r="Q34" s="88">
        <v>9554</v>
      </c>
      <c r="R34" s="88">
        <v>4096</v>
      </c>
      <c r="S34" s="89">
        <f t="shared" si="6"/>
        <v>13650</v>
      </c>
      <c r="U34" s="87">
        <f t="shared" si="7"/>
        <v>0</v>
      </c>
      <c r="V34" s="88">
        <f t="shared" si="8"/>
        <v>35663</v>
      </c>
      <c r="W34" s="88">
        <f t="shared" si="9"/>
        <v>18154</v>
      </c>
      <c r="X34" s="89">
        <f t="shared" si="10"/>
        <v>53817</v>
      </c>
      <c r="Z34" s="87">
        <v>0</v>
      </c>
      <c r="AA34" s="88">
        <v>-26422</v>
      </c>
      <c r="AB34" s="88">
        <v>-14227</v>
      </c>
      <c r="AC34" s="89">
        <f t="shared" si="11"/>
        <v>-40649</v>
      </c>
      <c r="AE34" s="87">
        <v>0</v>
      </c>
      <c r="AF34" s="88">
        <v>-8133</v>
      </c>
      <c r="AG34" s="88">
        <v>-3485</v>
      </c>
      <c r="AH34" s="89">
        <f t="shared" si="12"/>
        <v>-11618</v>
      </c>
    </row>
    <row r="35" spans="1:34" ht="13.5">
      <c r="A35" s="42" t="s">
        <v>28</v>
      </c>
      <c r="C35" s="87">
        <f t="shared" si="0"/>
        <v>0</v>
      </c>
      <c r="D35" s="88">
        <f t="shared" si="1"/>
        <v>293</v>
      </c>
      <c r="E35" s="88">
        <f t="shared" si="2"/>
        <v>116</v>
      </c>
      <c r="F35" s="89">
        <f t="shared" si="3"/>
        <v>409</v>
      </c>
      <c r="H35" s="87">
        <v>1359</v>
      </c>
      <c r="I35" s="89">
        <f t="shared" si="4"/>
        <v>-1066</v>
      </c>
      <c r="K35" s="87">
        <v>0</v>
      </c>
      <c r="L35" s="88">
        <v>6738</v>
      </c>
      <c r="M35" s="88">
        <v>3627</v>
      </c>
      <c r="N35" s="89">
        <f t="shared" si="5"/>
        <v>10365</v>
      </c>
      <c r="P35" s="87">
        <v>0</v>
      </c>
      <c r="Q35" s="88">
        <v>2451</v>
      </c>
      <c r="R35" s="88">
        <v>1051</v>
      </c>
      <c r="S35" s="89">
        <f t="shared" si="6"/>
        <v>3502</v>
      </c>
      <c r="U35" s="87">
        <f t="shared" si="7"/>
        <v>0</v>
      </c>
      <c r="V35" s="88">
        <f t="shared" si="8"/>
        <v>9189</v>
      </c>
      <c r="W35" s="88">
        <f t="shared" si="9"/>
        <v>4678</v>
      </c>
      <c r="X35" s="89">
        <f t="shared" si="10"/>
        <v>13867</v>
      </c>
      <c r="Z35" s="87">
        <v>0</v>
      </c>
      <c r="AA35" s="88">
        <v>-6811</v>
      </c>
      <c r="AB35" s="88">
        <v>-3668</v>
      </c>
      <c r="AC35" s="89">
        <f t="shared" si="11"/>
        <v>-10479</v>
      </c>
      <c r="AE35" s="87">
        <v>0</v>
      </c>
      <c r="AF35" s="88">
        <v>-2085</v>
      </c>
      <c r="AG35" s="88">
        <v>-894</v>
      </c>
      <c r="AH35" s="89">
        <f t="shared" si="12"/>
        <v>-2979</v>
      </c>
    </row>
    <row r="36" spans="1:34" ht="13.5">
      <c r="A36" s="42" t="s">
        <v>29</v>
      </c>
      <c r="C36" s="87">
        <f t="shared" si="0"/>
        <v>0</v>
      </c>
      <c r="D36" s="88">
        <f t="shared" si="1"/>
        <v>384</v>
      </c>
      <c r="E36" s="88">
        <f t="shared" si="2"/>
        <v>159</v>
      </c>
      <c r="F36" s="89">
        <f t="shared" si="3"/>
        <v>543</v>
      </c>
      <c r="H36" s="87">
        <v>1972</v>
      </c>
      <c r="I36" s="89">
        <f t="shared" si="4"/>
        <v>-1588</v>
      </c>
      <c r="K36" s="87">
        <v>0</v>
      </c>
      <c r="L36" s="88">
        <v>8155</v>
      </c>
      <c r="M36" s="88">
        <v>4390</v>
      </c>
      <c r="N36" s="89">
        <f t="shared" si="5"/>
        <v>12545</v>
      </c>
      <c r="P36" s="87">
        <v>0</v>
      </c>
      <c r="Q36" s="88">
        <v>2871</v>
      </c>
      <c r="R36" s="88">
        <v>1231</v>
      </c>
      <c r="S36" s="89">
        <f t="shared" si="6"/>
        <v>4102</v>
      </c>
      <c r="U36" s="87">
        <f t="shared" si="7"/>
        <v>0</v>
      </c>
      <c r="V36" s="88">
        <f t="shared" si="8"/>
        <v>11026</v>
      </c>
      <c r="W36" s="88">
        <f t="shared" si="9"/>
        <v>5621</v>
      </c>
      <c r="X36" s="89">
        <f t="shared" si="10"/>
        <v>16647</v>
      </c>
      <c r="Z36" s="87">
        <v>0</v>
      </c>
      <c r="AA36" s="88">
        <v>-8198</v>
      </c>
      <c r="AB36" s="88">
        <v>-4415</v>
      </c>
      <c r="AC36" s="89">
        <f t="shared" si="11"/>
        <v>-12613</v>
      </c>
      <c r="AE36" s="87">
        <v>0</v>
      </c>
      <c r="AF36" s="88">
        <v>-2444</v>
      </c>
      <c r="AG36" s="88">
        <v>-1047</v>
      </c>
      <c r="AH36" s="89">
        <f t="shared" si="12"/>
        <v>-3491</v>
      </c>
    </row>
    <row r="37" spans="1:34" ht="13.5">
      <c r="A37" s="42" t="s">
        <v>30</v>
      </c>
      <c r="C37" s="87">
        <f t="shared" si="0"/>
        <v>0</v>
      </c>
      <c r="D37" s="88">
        <f t="shared" si="1"/>
        <v>5570</v>
      </c>
      <c r="E37" s="88">
        <f t="shared" si="2"/>
        <v>2201.1399999999994</v>
      </c>
      <c r="F37" s="89">
        <f t="shared" si="3"/>
        <v>7771.139999999999</v>
      </c>
      <c r="H37" s="87">
        <v>21959</v>
      </c>
      <c r="I37" s="89">
        <f t="shared" si="4"/>
        <v>-16389</v>
      </c>
      <c r="K37" s="87">
        <v>0</v>
      </c>
      <c r="L37" s="88">
        <v>129535</v>
      </c>
      <c r="M37" s="88">
        <v>69749</v>
      </c>
      <c r="N37" s="89">
        <f t="shared" si="5"/>
        <v>199284</v>
      </c>
      <c r="P37" s="87">
        <v>0</v>
      </c>
      <c r="Q37" s="88">
        <v>48561</v>
      </c>
      <c r="R37" s="88">
        <v>20811</v>
      </c>
      <c r="S37" s="89">
        <f t="shared" si="6"/>
        <v>69372</v>
      </c>
      <c r="U37" s="87">
        <f t="shared" si="7"/>
        <v>0</v>
      </c>
      <c r="V37" s="88">
        <f t="shared" si="8"/>
        <v>178096</v>
      </c>
      <c r="W37" s="88">
        <f t="shared" si="9"/>
        <v>90560</v>
      </c>
      <c r="X37" s="89">
        <f t="shared" si="10"/>
        <v>268656</v>
      </c>
      <c r="Z37" s="87">
        <v>0</v>
      </c>
      <c r="AA37" s="88">
        <v>-131215</v>
      </c>
      <c r="AB37" s="88">
        <v>-70654</v>
      </c>
      <c r="AC37" s="89">
        <f t="shared" si="11"/>
        <v>-201869</v>
      </c>
      <c r="AE37" s="87">
        <v>0</v>
      </c>
      <c r="AF37" s="88">
        <v>-41311</v>
      </c>
      <c r="AG37" s="88">
        <v>-17704.86</v>
      </c>
      <c r="AH37" s="89">
        <f t="shared" si="12"/>
        <v>-59015.86</v>
      </c>
    </row>
    <row r="38" spans="1:34" ht="13.5">
      <c r="A38" s="42" t="s">
        <v>31</v>
      </c>
      <c r="C38" s="87">
        <f t="shared" si="0"/>
        <v>0</v>
      </c>
      <c r="D38" s="88">
        <f t="shared" si="1"/>
        <v>1281</v>
      </c>
      <c r="E38" s="88">
        <f t="shared" si="2"/>
        <v>504.0699999999997</v>
      </c>
      <c r="F38" s="89">
        <f t="shared" si="3"/>
        <v>1785.0699999999997</v>
      </c>
      <c r="H38" s="87">
        <v>5521</v>
      </c>
      <c r="I38" s="89">
        <f t="shared" si="4"/>
        <v>-4240</v>
      </c>
      <c r="K38" s="87">
        <v>0</v>
      </c>
      <c r="L38" s="88">
        <v>31045</v>
      </c>
      <c r="M38" s="88">
        <v>16716</v>
      </c>
      <c r="N38" s="89">
        <f t="shared" si="5"/>
        <v>47761</v>
      </c>
      <c r="P38" s="87">
        <v>0</v>
      </c>
      <c r="Q38" s="88">
        <v>11401</v>
      </c>
      <c r="R38" s="88">
        <v>4887</v>
      </c>
      <c r="S38" s="89">
        <f t="shared" si="6"/>
        <v>16288</v>
      </c>
      <c r="U38" s="87">
        <f t="shared" si="7"/>
        <v>0</v>
      </c>
      <c r="V38" s="88">
        <f t="shared" si="8"/>
        <v>42446</v>
      </c>
      <c r="W38" s="88">
        <f t="shared" si="9"/>
        <v>21603</v>
      </c>
      <c r="X38" s="89">
        <f t="shared" si="10"/>
        <v>64049</v>
      </c>
      <c r="Z38" s="87">
        <v>0</v>
      </c>
      <c r="AA38" s="88">
        <v>-31460</v>
      </c>
      <c r="AB38" s="88">
        <v>-16939.93</v>
      </c>
      <c r="AC38" s="89">
        <f t="shared" si="11"/>
        <v>-48399.93</v>
      </c>
      <c r="AE38" s="87">
        <v>0</v>
      </c>
      <c r="AF38" s="88">
        <v>-9705</v>
      </c>
      <c r="AG38" s="88">
        <v>-4159</v>
      </c>
      <c r="AH38" s="89">
        <f t="shared" si="12"/>
        <v>-13864</v>
      </c>
    </row>
    <row r="39" spans="1:34" ht="13.5">
      <c r="A39" s="42" t="s">
        <v>32</v>
      </c>
      <c r="C39" s="87">
        <f t="shared" si="0"/>
        <v>0</v>
      </c>
      <c r="D39" s="88">
        <f t="shared" si="1"/>
        <v>31</v>
      </c>
      <c r="E39" s="88">
        <f t="shared" si="2"/>
        <v>10</v>
      </c>
      <c r="F39" s="89">
        <f t="shared" si="3"/>
        <v>41</v>
      </c>
      <c r="H39" s="87">
        <v>139</v>
      </c>
      <c r="I39" s="89">
        <f t="shared" si="4"/>
        <v>-108</v>
      </c>
      <c r="K39" s="87">
        <v>0</v>
      </c>
      <c r="L39" s="88">
        <v>764</v>
      </c>
      <c r="M39" s="88">
        <v>411</v>
      </c>
      <c r="N39" s="89">
        <f t="shared" si="5"/>
        <v>1175</v>
      </c>
      <c r="P39" s="87">
        <v>0</v>
      </c>
      <c r="Q39" s="88">
        <v>286</v>
      </c>
      <c r="R39" s="88">
        <v>122</v>
      </c>
      <c r="S39" s="89">
        <f t="shared" si="6"/>
        <v>408</v>
      </c>
      <c r="U39" s="87">
        <f t="shared" si="7"/>
        <v>0</v>
      </c>
      <c r="V39" s="88">
        <f t="shared" si="8"/>
        <v>1050</v>
      </c>
      <c r="W39" s="88">
        <f t="shared" si="9"/>
        <v>533</v>
      </c>
      <c r="X39" s="89">
        <f t="shared" si="10"/>
        <v>1583</v>
      </c>
      <c r="Z39" s="87">
        <v>0</v>
      </c>
      <c r="AA39" s="88">
        <v>-777</v>
      </c>
      <c r="AB39" s="88">
        <v>-419</v>
      </c>
      <c r="AC39" s="89">
        <f t="shared" si="11"/>
        <v>-1196</v>
      </c>
      <c r="AE39" s="87">
        <v>0</v>
      </c>
      <c r="AF39" s="88">
        <v>-242</v>
      </c>
      <c r="AG39" s="88">
        <v>-104</v>
      </c>
      <c r="AH39" s="89">
        <f t="shared" si="12"/>
        <v>-346</v>
      </c>
    </row>
    <row r="40" spans="1:34" ht="13.5">
      <c r="A40" s="42" t="s">
        <v>33</v>
      </c>
      <c r="C40" s="87">
        <f aca="true" t="shared" si="13" ref="C40:C65">SUM(U40,Z40,AE40)</f>
        <v>0</v>
      </c>
      <c r="D40" s="88">
        <f aca="true" t="shared" si="14" ref="D40:D65">SUM(V40,AA40,AF40)</f>
        <v>6512.800000000003</v>
      </c>
      <c r="E40" s="88">
        <f aca="true" t="shared" si="15" ref="E40:E65">SUM(W40,AB40,AG40)</f>
        <v>2605</v>
      </c>
      <c r="F40" s="89">
        <f t="shared" si="3"/>
        <v>9117.800000000003</v>
      </c>
      <c r="H40" s="87">
        <v>27115</v>
      </c>
      <c r="I40" s="89">
        <f t="shared" si="4"/>
        <v>-20602.199999999997</v>
      </c>
      <c r="K40" s="87">
        <v>0</v>
      </c>
      <c r="L40" s="88">
        <v>150020</v>
      </c>
      <c r="M40" s="88">
        <v>80781</v>
      </c>
      <c r="N40" s="89">
        <f t="shared" si="5"/>
        <v>230801</v>
      </c>
      <c r="P40" s="87">
        <v>0</v>
      </c>
      <c r="Q40" s="88">
        <v>55008</v>
      </c>
      <c r="R40" s="88">
        <v>23574</v>
      </c>
      <c r="S40" s="89">
        <f t="shared" si="6"/>
        <v>78582</v>
      </c>
      <c r="U40" s="87">
        <f t="shared" si="7"/>
        <v>0</v>
      </c>
      <c r="V40" s="88">
        <f t="shared" si="8"/>
        <v>205028</v>
      </c>
      <c r="W40" s="88">
        <f t="shared" si="9"/>
        <v>104355</v>
      </c>
      <c r="X40" s="89">
        <f t="shared" si="10"/>
        <v>309383</v>
      </c>
      <c r="Z40" s="87">
        <v>0</v>
      </c>
      <c r="AA40" s="88">
        <v>-151716</v>
      </c>
      <c r="AB40" s="88">
        <v>-81693</v>
      </c>
      <c r="AC40" s="89">
        <f t="shared" si="11"/>
        <v>-233409</v>
      </c>
      <c r="AE40" s="87">
        <v>0</v>
      </c>
      <c r="AF40" s="88">
        <v>-46799.2</v>
      </c>
      <c r="AG40" s="88">
        <v>-20057</v>
      </c>
      <c r="AH40" s="89">
        <f t="shared" si="12"/>
        <v>-66856.2</v>
      </c>
    </row>
    <row r="41" spans="1:34" ht="13.5">
      <c r="A41" s="42" t="s">
        <v>34</v>
      </c>
      <c r="C41" s="87">
        <f t="shared" si="13"/>
        <v>0</v>
      </c>
      <c r="D41" s="88">
        <f t="shared" si="14"/>
        <v>7020.040000000001</v>
      </c>
      <c r="E41" s="88">
        <f t="shared" si="15"/>
        <v>2830</v>
      </c>
      <c r="F41" s="89">
        <f t="shared" si="3"/>
        <v>9850.04</v>
      </c>
      <c r="H41" s="87">
        <v>28221</v>
      </c>
      <c r="I41" s="89">
        <f t="shared" si="4"/>
        <v>-21200.96</v>
      </c>
      <c r="K41" s="87">
        <v>0</v>
      </c>
      <c r="L41" s="88">
        <v>159100</v>
      </c>
      <c r="M41" s="88">
        <v>85669</v>
      </c>
      <c r="N41" s="89">
        <f t="shared" si="5"/>
        <v>244769</v>
      </c>
      <c r="P41" s="87">
        <v>0</v>
      </c>
      <c r="Q41" s="88">
        <v>57836</v>
      </c>
      <c r="R41" s="88">
        <v>24787</v>
      </c>
      <c r="S41" s="89">
        <f t="shared" si="6"/>
        <v>82623</v>
      </c>
      <c r="U41" s="87">
        <f t="shared" si="7"/>
        <v>0</v>
      </c>
      <c r="V41" s="88">
        <f t="shared" si="8"/>
        <v>216936</v>
      </c>
      <c r="W41" s="88">
        <f t="shared" si="9"/>
        <v>110456</v>
      </c>
      <c r="X41" s="89">
        <f t="shared" si="10"/>
        <v>327392</v>
      </c>
      <c r="Z41" s="87">
        <v>0</v>
      </c>
      <c r="AA41" s="88">
        <v>-160718</v>
      </c>
      <c r="AB41" s="88">
        <v>-86541</v>
      </c>
      <c r="AC41" s="89">
        <f t="shared" si="11"/>
        <v>-247259</v>
      </c>
      <c r="AE41" s="87">
        <v>0</v>
      </c>
      <c r="AF41" s="88">
        <v>-49197.96</v>
      </c>
      <c r="AG41" s="88">
        <v>-21085</v>
      </c>
      <c r="AH41" s="89">
        <f t="shared" si="12"/>
        <v>-70282.95999999999</v>
      </c>
    </row>
    <row r="42" spans="1:34" ht="13.5">
      <c r="A42" s="42" t="s">
        <v>35</v>
      </c>
      <c r="C42" s="87">
        <f t="shared" si="13"/>
        <v>0</v>
      </c>
      <c r="D42" s="88">
        <f t="shared" si="14"/>
        <v>127</v>
      </c>
      <c r="E42" s="88">
        <f t="shared" si="15"/>
        <v>47</v>
      </c>
      <c r="F42" s="89">
        <f t="shared" si="3"/>
        <v>174</v>
      </c>
      <c r="H42" s="87">
        <v>622</v>
      </c>
      <c r="I42" s="89">
        <f t="shared" si="4"/>
        <v>-495</v>
      </c>
      <c r="K42" s="87">
        <v>0</v>
      </c>
      <c r="L42" s="88">
        <v>3740</v>
      </c>
      <c r="M42" s="88">
        <v>2014</v>
      </c>
      <c r="N42" s="89">
        <f t="shared" si="5"/>
        <v>5754</v>
      </c>
      <c r="P42" s="87">
        <v>0</v>
      </c>
      <c r="Q42" s="88">
        <v>1270</v>
      </c>
      <c r="R42" s="88">
        <v>544</v>
      </c>
      <c r="S42" s="89">
        <f t="shared" si="6"/>
        <v>1814</v>
      </c>
      <c r="U42" s="87">
        <f t="shared" si="7"/>
        <v>0</v>
      </c>
      <c r="V42" s="88">
        <f t="shared" si="8"/>
        <v>5010</v>
      </c>
      <c r="W42" s="88">
        <f t="shared" si="9"/>
        <v>2558</v>
      </c>
      <c r="X42" s="89">
        <f t="shared" si="10"/>
        <v>7568</v>
      </c>
      <c r="Z42" s="87">
        <v>0</v>
      </c>
      <c r="AA42" s="88">
        <v>-3803</v>
      </c>
      <c r="AB42" s="88">
        <v>-2048</v>
      </c>
      <c r="AC42" s="89">
        <f t="shared" si="11"/>
        <v>-5851</v>
      </c>
      <c r="AE42" s="87">
        <v>0</v>
      </c>
      <c r="AF42" s="88">
        <v>-1080</v>
      </c>
      <c r="AG42" s="88">
        <v>-463</v>
      </c>
      <c r="AH42" s="89">
        <f t="shared" si="12"/>
        <v>-1543</v>
      </c>
    </row>
    <row r="43" spans="1:34" ht="13.5">
      <c r="A43" s="42" t="s">
        <v>36</v>
      </c>
      <c r="C43" s="87">
        <f t="shared" si="13"/>
        <v>0</v>
      </c>
      <c r="D43" s="88">
        <f t="shared" si="14"/>
        <v>7564.1600000000035</v>
      </c>
      <c r="E43" s="88">
        <f t="shared" si="15"/>
        <v>3057.6399999999994</v>
      </c>
      <c r="F43" s="89">
        <f t="shared" si="3"/>
        <v>10621.800000000003</v>
      </c>
      <c r="H43" s="87">
        <v>32475</v>
      </c>
      <c r="I43" s="89">
        <f t="shared" si="4"/>
        <v>-24910.839999999997</v>
      </c>
      <c r="K43" s="87">
        <v>0</v>
      </c>
      <c r="L43" s="88">
        <v>172735</v>
      </c>
      <c r="M43" s="88">
        <v>93012</v>
      </c>
      <c r="N43" s="89">
        <f t="shared" si="5"/>
        <v>265747</v>
      </c>
      <c r="P43" s="87">
        <v>0</v>
      </c>
      <c r="Q43" s="88">
        <v>62035</v>
      </c>
      <c r="R43" s="88">
        <v>26587</v>
      </c>
      <c r="S43" s="89">
        <f t="shared" si="6"/>
        <v>88622</v>
      </c>
      <c r="U43" s="87">
        <f t="shared" si="7"/>
        <v>0</v>
      </c>
      <c r="V43" s="88">
        <f t="shared" si="8"/>
        <v>234770</v>
      </c>
      <c r="W43" s="88">
        <f t="shared" si="9"/>
        <v>119599</v>
      </c>
      <c r="X43" s="89">
        <f t="shared" si="10"/>
        <v>354369</v>
      </c>
      <c r="Z43" s="87">
        <v>0</v>
      </c>
      <c r="AA43" s="88">
        <v>-174425</v>
      </c>
      <c r="AB43" s="88">
        <v>-93921</v>
      </c>
      <c r="AC43" s="89">
        <f t="shared" si="11"/>
        <v>-268346</v>
      </c>
      <c r="AE43" s="87">
        <v>0</v>
      </c>
      <c r="AF43" s="88">
        <v>-52780.84</v>
      </c>
      <c r="AG43" s="88">
        <v>-22620.36</v>
      </c>
      <c r="AH43" s="89">
        <f t="shared" si="12"/>
        <v>-75401.2</v>
      </c>
    </row>
    <row r="44" spans="1:34" ht="13.5">
      <c r="A44" s="42" t="s">
        <v>37</v>
      </c>
      <c r="C44" s="87">
        <f t="shared" si="13"/>
        <v>0</v>
      </c>
      <c r="D44" s="88">
        <f t="shared" si="14"/>
        <v>8009.139999999999</v>
      </c>
      <c r="E44" s="88">
        <f t="shared" si="15"/>
        <v>3215</v>
      </c>
      <c r="F44" s="89">
        <f t="shared" si="3"/>
        <v>11224.14</v>
      </c>
      <c r="H44" s="87">
        <v>35440</v>
      </c>
      <c r="I44" s="89">
        <f t="shared" si="4"/>
        <v>-27430.86</v>
      </c>
      <c r="K44" s="87">
        <v>0</v>
      </c>
      <c r="L44" s="88">
        <v>185805</v>
      </c>
      <c r="M44" s="88">
        <v>100048</v>
      </c>
      <c r="N44" s="89">
        <f t="shared" si="5"/>
        <v>285853</v>
      </c>
      <c r="P44" s="87">
        <v>0</v>
      </c>
      <c r="Q44" s="88">
        <v>66915</v>
      </c>
      <c r="R44" s="88">
        <v>28678</v>
      </c>
      <c r="S44" s="89">
        <f t="shared" si="6"/>
        <v>95593</v>
      </c>
      <c r="U44" s="87">
        <f t="shared" si="7"/>
        <v>0</v>
      </c>
      <c r="V44" s="88">
        <f t="shared" si="8"/>
        <v>252720</v>
      </c>
      <c r="W44" s="88">
        <f t="shared" si="9"/>
        <v>128726</v>
      </c>
      <c r="X44" s="89">
        <f t="shared" si="10"/>
        <v>381446</v>
      </c>
      <c r="Z44" s="87">
        <v>0</v>
      </c>
      <c r="AA44" s="88">
        <v>-187780</v>
      </c>
      <c r="AB44" s="88">
        <v>-101112</v>
      </c>
      <c r="AC44" s="89">
        <f t="shared" si="11"/>
        <v>-288892</v>
      </c>
      <c r="AE44" s="87">
        <v>0</v>
      </c>
      <c r="AF44" s="88">
        <v>-56930.86</v>
      </c>
      <c r="AG44" s="88">
        <v>-24399</v>
      </c>
      <c r="AH44" s="89">
        <f t="shared" si="12"/>
        <v>-81329.86</v>
      </c>
    </row>
    <row r="45" spans="1:34" ht="13.5">
      <c r="A45" s="42" t="s">
        <v>38</v>
      </c>
      <c r="C45" s="87">
        <f t="shared" si="13"/>
        <v>0</v>
      </c>
      <c r="D45" s="88">
        <f t="shared" si="14"/>
        <v>2062</v>
      </c>
      <c r="E45" s="88">
        <f t="shared" si="15"/>
        <v>835</v>
      </c>
      <c r="F45" s="89">
        <f t="shared" si="3"/>
        <v>2897</v>
      </c>
      <c r="H45" s="87">
        <v>8734</v>
      </c>
      <c r="I45" s="89">
        <f t="shared" si="4"/>
        <v>-6672</v>
      </c>
      <c r="K45" s="87">
        <v>0</v>
      </c>
      <c r="L45" s="88">
        <v>46097</v>
      </c>
      <c r="M45" s="88">
        <v>24821</v>
      </c>
      <c r="N45" s="89">
        <f t="shared" si="5"/>
        <v>70918</v>
      </c>
      <c r="P45" s="87">
        <v>0</v>
      </c>
      <c r="Q45" s="88">
        <v>16666</v>
      </c>
      <c r="R45" s="88">
        <v>7142</v>
      </c>
      <c r="S45" s="89">
        <f t="shared" si="6"/>
        <v>23808</v>
      </c>
      <c r="U45" s="87">
        <f t="shared" si="7"/>
        <v>0</v>
      </c>
      <c r="V45" s="88">
        <f t="shared" si="8"/>
        <v>62763</v>
      </c>
      <c r="W45" s="88">
        <f t="shared" si="9"/>
        <v>31963</v>
      </c>
      <c r="X45" s="89">
        <f t="shared" si="10"/>
        <v>94726</v>
      </c>
      <c r="Z45" s="87">
        <v>0</v>
      </c>
      <c r="AA45" s="88">
        <v>-46525</v>
      </c>
      <c r="AB45" s="88">
        <v>-25052</v>
      </c>
      <c r="AC45" s="89">
        <f t="shared" si="11"/>
        <v>-71577</v>
      </c>
      <c r="AE45" s="87">
        <v>0</v>
      </c>
      <c r="AF45" s="88">
        <v>-14176</v>
      </c>
      <c r="AG45" s="88">
        <v>-6076</v>
      </c>
      <c r="AH45" s="89">
        <f t="shared" si="12"/>
        <v>-20252</v>
      </c>
    </row>
    <row r="46" spans="1:34" ht="13.5">
      <c r="A46" s="42" t="s">
        <v>39</v>
      </c>
      <c r="C46" s="87">
        <f t="shared" si="13"/>
        <v>0</v>
      </c>
      <c r="D46" s="88">
        <f t="shared" si="14"/>
        <v>1953.7600000000002</v>
      </c>
      <c r="E46" s="88">
        <f t="shared" si="15"/>
        <v>795</v>
      </c>
      <c r="F46" s="89">
        <f t="shared" si="3"/>
        <v>2748.76</v>
      </c>
      <c r="H46" s="87">
        <v>9620</v>
      </c>
      <c r="I46" s="89">
        <f t="shared" si="4"/>
        <v>-7666.24</v>
      </c>
      <c r="K46" s="87">
        <v>0</v>
      </c>
      <c r="L46" s="88">
        <v>44318</v>
      </c>
      <c r="M46" s="88">
        <v>23864</v>
      </c>
      <c r="N46" s="89">
        <f t="shared" si="5"/>
        <v>68182</v>
      </c>
      <c r="P46" s="87">
        <v>0</v>
      </c>
      <c r="Q46" s="88">
        <v>15717</v>
      </c>
      <c r="R46" s="88">
        <v>6736</v>
      </c>
      <c r="S46" s="89">
        <f t="shared" si="6"/>
        <v>22453</v>
      </c>
      <c r="U46" s="87">
        <f t="shared" si="7"/>
        <v>0</v>
      </c>
      <c r="V46" s="88">
        <f t="shared" si="8"/>
        <v>60035</v>
      </c>
      <c r="W46" s="88">
        <f t="shared" si="9"/>
        <v>30600</v>
      </c>
      <c r="X46" s="89">
        <f t="shared" si="10"/>
        <v>90635</v>
      </c>
      <c r="Z46" s="87">
        <v>0</v>
      </c>
      <c r="AA46" s="88">
        <v>-44709</v>
      </c>
      <c r="AB46" s="88">
        <v>-24074</v>
      </c>
      <c r="AC46" s="89">
        <f t="shared" si="11"/>
        <v>-68783</v>
      </c>
      <c r="AE46" s="87">
        <v>0</v>
      </c>
      <c r="AF46" s="88">
        <v>-13372.24</v>
      </c>
      <c r="AG46" s="88">
        <v>-5731</v>
      </c>
      <c r="AH46" s="89">
        <f t="shared" si="12"/>
        <v>-19103.239999999998</v>
      </c>
    </row>
    <row r="47" spans="1:34" ht="13.5">
      <c r="A47" s="42" t="s">
        <v>40</v>
      </c>
      <c r="C47" s="87">
        <f t="shared" si="13"/>
        <v>0</v>
      </c>
      <c r="D47" s="88">
        <f t="shared" si="14"/>
        <v>983</v>
      </c>
      <c r="E47" s="88">
        <f t="shared" si="15"/>
        <v>397.15999999999985</v>
      </c>
      <c r="F47" s="89">
        <f t="shared" si="3"/>
        <v>1380.1599999999999</v>
      </c>
      <c r="H47" s="87">
        <v>4128</v>
      </c>
      <c r="I47" s="89">
        <f t="shared" si="4"/>
        <v>-3145</v>
      </c>
      <c r="K47" s="87">
        <v>0</v>
      </c>
      <c r="L47" s="88">
        <v>23179</v>
      </c>
      <c r="M47" s="88">
        <v>12482</v>
      </c>
      <c r="N47" s="89">
        <f t="shared" si="5"/>
        <v>35661</v>
      </c>
      <c r="P47" s="87">
        <v>0</v>
      </c>
      <c r="Q47" s="88">
        <v>8192</v>
      </c>
      <c r="R47" s="88">
        <v>3512</v>
      </c>
      <c r="S47" s="89">
        <f t="shared" si="6"/>
        <v>11704</v>
      </c>
      <c r="U47" s="87">
        <f t="shared" si="7"/>
        <v>0</v>
      </c>
      <c r="V47" s="88">
        <f t="shared" si="8"/>
        <v>31371</v>
      </c>
      <c r="W47" s="88">
        <f t="shared" si="9"/>
        <v>15994</v>
      </c>
      <c r="X47" s="89">
        <f t="shared" si="10"/>
        <v>47365</v>
      </c>
      <c r="Z47" s="87">
        <v>0</v>
      </c>
      <c r="AA47" s="88">
        <v>-23414</v>
      </c>
      <c r="AB47" s="88">
        <v>-12608</v>
      </c>
      <c r="AC47" s="89">
        <f t="shared" si="11"/>
        <v>-36022</v>
      </c>
      <c r="AE47" s="87">
        <v>0</v>
      </c>
      <c r="AF47" s="88">
        <v>-6974</v>
      </c>
      <c r="AG47" s="88">
        <v>-2988.84</v>
      </c>
      <c r="AH47" s="89">
        <f t="shared" si="12"/>
        <v>-9962.84</v>
      </c>
    </row>
    <row r="48" spans="1:34" ht="13.5">
      <c r="A48" s="42" t="s">
        <v>41</v>
      </c>
      <c r="C48" s="87">
        <f t="shared" si="13"/>
        <v>0</v>
      </c>
      <c r="D48" s="88">
        <f t="shared" si="14"/>
        <v>982.7600000000002</v>
      </c>
      <c r="E48" s="88">
        <f t="shared" si="15"/>
        <v>391</v>
      </c>
      <c r="F48" s="89">
        <f t="shared" si="3"/>
        <v>1373.7600000000002</v>
      </c>
      <c r="H48" s="87">
        <v>4105</v>
      </c>
      <c r="I48" s="89">
        <f t="shared" si="4"/>
        <v>-3122.24</v>
      </c>
      <c r="K48" s="87">
        <v>0</v>
      </c>
      <c r="L48" s="88">
        <v>23853</v>
      </c>
      <c r="M48" s="88">
        <v>12844</v>
      </c>
      <c r="N48" s="89">
        <f t="shared" si="5"/>
        <v>36697</v>
      </c>
      <c r="P48" s="87">
        <v>0</v>
      </c>
      <c r="Q48" s="88">
        <v>8476</v>
      </c>
      <c r="R48" s="88">
        <v>3633</v>
      </c>
      <c r="S48" s="89">
        <f t="shared" si="6"/>
        <v>12109</v>
      </c>
      <c r="U48" s="87">
        <f t="shared" si="7"/>
        <v>0</v>
      </c>
      <c r="V48" s="88">
        <f t="shared" si="8"/>
        <v>32329</v>
      </c>
      <c r="W48" s="88">
        <f t="shared" si="9"/>
        <v>16477</v>
      </c>
      <c r="X48" s="89">
        <f t="shared" si="10"/>
        <v>48806</v>
      </c>
      <c r="Z48" s="87">
        <v>0</v>
      </c>
      <c r="AA48" s="88">
        <v>-24134</v>
      </c>
      <c r="AB48" s="88">
        <v>-12995</v>
      </c>
      <c r="AC48" s="89">
        <f t="shared" si="11"/>
        <v>-37129</v>
      </c>
      <c r="AE48" s="87">
        <v>0</v>
      </c>
      <c r="AF48" s="88">
        <v>-7212.24</v>
      </c>
      <c r="AG48" s="88">
        <v>-3091</v>
      </c>
      <c r="AH48" s="89">
        <f t="shared" si="12"/>
        <v>-10303.24</v>
      </c>
    </row>
    <row r="49" spans="1:34" ht="13.5">
      <c r="A49" s="42" t="s">
        <v>42</v>
      </c>
      <c r="C49" s="87">
        <f t="shared" si="13"/>
        <v>0</v>
      </c>
      <c r="D49" s="88">
        <f t="shared" si="14"/>
        <v>969</v>
      </c>
      <c r="E49" s="88">
        <f t="shared" si="15"/>
        <v>391</v>
      </c>
      <c r="F49" s="89">
        <f t="shared" si="3"/>
        <v>1360</v>
      </c>
      <c r="H49" s="87">
        <v>3744</v>
      </c>
      <c r="I49" s="89">
        <f t="shared" si="4"/>
        <v>-2775</v>
      </c>
      <c r="K49" s="87">
        <v>0</v>
      </c>
      <c r="L49" s="88">
        <v>21726</v>
      </c>
      <c r="M49" s="88">
        <v>11699</v>
      </c>
      <c r="N49" s="89">
        <f t="shared" si="5"/>
        <v>33425</v>
      </c>
      <c r="P49" s="87">
        <v>0</v>
      </c>
      <c r="Q49" s="88">
        <v>8072</v>
      </c>
      <c r="R49" s="88">
        <v>3460</v>
      </c>
      <c r="S49" s="89">
        <f t="shared" si="6"/>
        <v>11532</v>
      </c>
      <c r="U49" s="87">
        <f t="shared" si="7"/>
        <v>0</v>
      </c>
      <c r="V49" s="88">
        <f t="shared" si="8"/>
        <v>29798</v>
      </c>
      <c r="W49" s="88">
        <f t="shared" si="9"/>
        <v>15159</v>
      </c>
      <c r="X49" s="89">
        <f t="shared" si="10"/>
        <v>44957</v>
      </c>
      <c r="Z49" s="87">
        <v>0</v>
      </c>
      <c r="AA49" s="88">
        <v>-21962</v>
      </c>
      <c r="AB49" s="88">
        <v>-11825</v>
      </c>
      <c r="AC49" s="89">
        <f t="shared" si="11"/>
        <v>-33787</v>
      </c>
      <c r="AE49" s="87">
        <v>0</v>
      </c>
      <c r="AF49" s="88">
        <v>-6867</v>
      </c>
      <c r="AG49" s="88">
        <v>-2943</v>
      </c>
      <c r="AH49" s="89">
        <f t="shared" si="12"/>
        <v>-9810</v>
      </c>
    </row>
    <row r="50" spans="1:34" ht="13.5">
      <c r="A50" s="42" t="s">
        <v>43</v>
      </c>
      <c r="C50" s="87">
        <f t="shared" si="13"/>
        <v>0</v>
      </c>
      <c r="D50" s="88">
        <f t="shared" si="14"/>
        <v>5003</v>
      </c>
      <c r="E50" s="88">
        <f t="shared" si="15"/>
        <v>2005</v>
      </c>
      <c r="F50" s="89">
        <f t="shared" si="3"/>
        <v>7008</v>
      </c>
      <c r="H50" s="87">
        <v>21833</v>
      </c>
      <c r="I50" s="89">
        <f t="shared" si="4"/>
        <v>-16830</v>
      </c>
      <c r="K50" s="87">
        <v>0</v>
      </c>
      <c r="L50" s="88">
        <v>116462</v>
      </c>
      <c r="M50" s="88">
        <v>62711</v>
      </c>
      <c r="N50" s="89">
        <f t="shared" si="5"/>
        <v>179173</v>
      </c>
      <c r="P50" s="87">
        <v>0</v>
      </c>
      <c r="Q50" s="88">
        <v>42037</v>
      </c>
      <c r="R50" s="88">
        <v>18016</v>
      </c>
      <c r="S50" s="89">
        <f t="shared" si="6"/>
        <v>60053</v>
      </c>
      <c r="U50" s="87">
        <f t="shared" si="7"/>
        <v>0</v>
      </c>
      <c r="V50" s="88">
        <f t="shared" si="8"/>
        <v>158499</v>
      </c>
      <c r="W50" s="88">
        <f t="shared" si="9"/>
        <v>80727</v>
      </c>
      <c r="X50" s="89">
        <f t="shared" si="10"/>
        <v>239226</v>
      </c>
      <c r="Z50" s="87">
        <v>0</v>
      </c>
      <c r="AA50" s="88">
        <v>-117734</v>
      </c>
      <c r="AB50" s="88">
        <v>-63395</v>
      </c>
      <c r="AC50" s="89">
        <f t="shared" si="11"/>
        <v>-181129</v>
      </c>
      <c r="AE50" s="87">
        <v>0</v>
      </c>
      <c r="AF50" s="88">
        <v>-35762</v>
      </c>
      <c r="AG50" s="88">
        <v>-15327</v>
      </c>
      <c r="AH50" s="89">
        <f t="shared" si="12"/>
        <v>-51089</v>
      </c>
    </row>
    <row r="51" spans="1:34" ht="13.5">
      <c r="A51" s="42" t="s">
        <v>44</v>
      </c>
      <c r="C51" s="87">
        <f t="shared" si="13"/>
        <v>0</v>
      </c>
      <c r="D51" s="88">
        <f t="shared" si="14"/>
        <v>1076.3600000000006</v>
      </c>
      <c r="E51" s="88">
        <f t="shared" si="15"/>
        <v>445.0400000000009</v>
      </c>
      <c r="F51" s="89">
        <f t="shared" si="3"/>
        <v>1521.4000000000015</v>
      </c>
      <c r="H51" s="87">
        <v>3785</v>
      </c>
      <c r="I51" s="89">
        <f t="shared" si="4"/>
        <v>-2708.6399999999994</v>
      </c>
      <c r="K51" s="87">
        <v>0</v>
      </c>
      <c r="L51" s="88">
        <v>23297</v>
      </c>
      <c r="M51" s="88">
        <v>12544</v>
      </c>
      <c r="N51" s="89">
        <f t="shared" si="5"/>
        <v>35841</v>
      </c>
      <c r="P51" s="87">
        <v>0</v>
      </c>
      <c r="Q51" s="88">
        <v>8180</v>
      </c>
      <c r="R51" s="88">
        <v>3506</v>
      </c>
      <c r="S51" s="89">
        <f t="shared" si="6"/>
        <v>11686</v>
      </c>
      <c r="U51" s="87">
        <f t="shared" si="7"/>
        <v>0</v>
      </c>
      <c r="V51" s="88">
        <f t="shared" si="8"/>
        <v>31477</v>
      </c>
      <c r="W51" s="88">
        <f t="shared" si="9"/>
        <v>16050</v>
      </c>
      <c r="X51" s="89">
        <f t="shared" si="10"/>
        <v>47527</v>
      </c>
      <c r="Z51" s="87">
        <v>0</v>
      </c>
      <c r="AA51" s="88">
        <v>-23442.64</v>
      </c>
      <c r="AB51" s="88">
        <v>-12622.96</v>
      </c>
      <c r="AC51" s="89">
        <f t="shared" si="11"/>
        <v>-36065.6</v>
      </c>
      <c r="AE51" s="87">
        <v>0</v>
      </c>
      <c r="AF51" s="88">
        <v>-6958</v>
      </c>
      <c r="AG51" s="88">
        <v>-2982</v>
      </c>
      <c r="AH51" s="89">
        <f t="shared" si="12"/>
        <v>-9940</v>
      </c>
    </row>
    <row r="52" spans="1:34" ht="13.5">
      <c r="A52" s="42" t="s">
        <v>45</v>
      </c>
      <c r="C52" s="87">
        <f t="shared" si="13"/>
        <v>0</v>
      </c>
      <c r="D52" s="88">
        <f t="shared" si="14"/>
        <v>968.2799999999997</v>
      </c>
      <c r="E52" s="88">
        <f t="shared" si="15"/>
        <v>387.1199999999999</v>
      </c>
      <c r="F52" s="89">
        <f t="shared" si="3"/>
        <v>1355.3999999999996</v>
      </c>
      <c r="H52" s="87">
        <v>4219</v>
      </c>
      <c r="I52" s="89">
        <f t="shared" si="4"/>
        <v>-3250.7200000000003</v>
      </c>
      <c r="K52" s="87">
        <v>0</v>
      </c>
      <c r="L52" s="88">
        <v>22559</v>
      </c>
      <c r="M52" s="88">
        <v>12147</v>
      </c>
      <c r="N52" s="89">
        <f t="shared" si="5"/>
        <v>34706</v>
      </c>
      <c r="P52" s="87">
        <v>0</v>
      </c>
      <c r="Q52" s="88">
        <v>8201</v>
      </c>
      <c r="R52" s="88">
        <v>3515</v>
      </c>
      <c r="S52" s="89">
        <f t="shared" si="6"/>
        <v>11716</v>
      </c>
      <c r="U52" s="87">
        <f t="shared" si="7"/>
        <v>0</v>
      </c>
      <c r="V52" s="88">
        <f t="shared" si="8"/>
        <v>30760</v>
      </c>
      <c r="W52" s="88">
        <f t="shared" si="9"/>
        <v>15662</v>
      </c>
      <c r="X52" s="89">
        <f t="shared" si="10"/>
        <v>46422</v>
      </c>
      <c r="Z52" s="87">
        <v>0</v>
      </c>
      <c r="AA52" s="88">
        <v>-22813</v>
      </c>
      <c r="AB52" s="88">
        <v>-12284</v>
      </c>
      <c r="AC52" s="89">
        <f t="shared" si="11"/>
        <v>-35097</v>
      </c>
      <c r="AE52" s="87">
        <v>0</v>
      </c>
      <c r="AF52" s="88">
        <v>-6978.72</v>
      </c>
      <c r="AG52" s="88">
        <v>-2990.88</v>
      </c>
      <c r="AH52" s="89">
        <f t="shared" si="12"/>
        <v>-9969.6</v>
      </c>
    </row>
    <row r="53" spans="1:34" ht="13.5">
      <c r="A53" s="42" t="s">
        <v>46</v>
      </c>
      <c r="C53" s="87">
        <f t="shared" si="13"/>
        <v>0</v>
      </c>
      <c r="D53" s="88">
        <f t="shared" si="14"/>
        <v>0</v>
      </c>
      <c r="E53" s="88">
        <f t="shared" si="15"/>
        <v>0</v>
      </c>
      <c r="F53" s="89">
        <f t="shared" si="3"/>
        <v>0</v>
      </c>
      <c r="H53" s="87">
        <v>2</v>
      </c>
      <c r="I53" s="89">
        <f t="shared" si="4"/>
        <v>-2</v>
      </c>
      <c r="K53" s="87">
        <v>0</v>
      </c>
      <c r="L53" s="88">
        <v>37</v>
      </c>
      <c r="M53" s="88">
        <v>21</v>
      </c>
      <c r="N53" s="89">
        <f t="shared" si="5"/>
        <v>58</v>
      </c>
      <c r="P53" s="87">
        <v>0</v>
      </c>
      <c r="Q53" s="88">
        <v>15</v>
      </c>
      <c r="R53" s="88">
        <v>6</v>
      </c>
      <c r="S53" s="89">
        <f t="shared" si="6"/>
        <v>21</v>
      </c>
      <c r="U53" s="87">
        <f t="shared" si="7"/>
        <v>0</v>
      </c>
      <c r="V53" s="88">
        <f t="shared" si="8"/>
        <v>52</v>
      </c>
      <c r="W53" s="88">
        <f t="shared" si="9"/>
        <v>27</v>
      </c>
      <c r="X53" s="89">
        <f t="shared" si="10"/>
        <v>79</v>
      </c>
      <c r="Z53" s="87">
        <v>0</v>
      </c>
      <c r="AA53" s="88">
        <v>-40</v>
      </c>
      <c r="AB53" s="88">
        <v>-22</v>
      </c>
      <c r="AC53" s="89">
        <f t="shared" si="11"/>
        <v>-62</v>
      </c>
      <c r="AE53" s="87">
        <v>0</v>
      </c>
      <c r="AF53" s="88">
        <v>-12</v>
      </c>
      <c r="AG53" s="88">
        <v>-5</v>
      </c>
      <c r="AH53" s="89">
        <f t="shared" si="12"/>
        <v>-17</v>
      </c>
    </row>
    <row r="54" spans="1:34" ht="13.5">
      <c r="A54" s="42" t="s">
        <v>47</v>
      </c>
      <c r="C54" s="87">
        <f t="shared" si="13"/>
        <v>0</v>
      </c>
      <c r="D54" s="88">
        <f t="shared" si="14"/>
        <v>134</v>
      </c>
      <c r="E54" s="88">
        <f t="shared" si="15"/>
        <v>52</v>
      </c>
      <c r="F54" s="89">
        <f t="shared" si="3"/>
        <v>186</v>
      </c>
      <c r="H54" s="87">
        <v>510</v>
      </c>
      <c r="I54" s="89">
        <f t="shared" si="4"/>
        <v>-376</v>
      </c>
      <c r="K54" s="87">
        <v>0</v>
      </c>
      <c r="L54" s="88">
        <v>3312</v>
      </c>
      <c r="M54" s="88">
        <v>1784</v>
      </c>
      <c r="N54" s="89">
        <f t="shared" si="5"/>
        <v>5096</v>
      </c>
      <c r="P54" s="87">
        <v>0</v>
      </c>
      <c r="Q54" s="88">
        <v>1271</v>
      </c>
      <c r="R54" s="88">
        <v>545</v>
      </c>
      <c r="S54" s="89">
        <f t="shared" si="6"/>
        <v>1816</v>
      </c>
      <c r="U54" s="87">
        <f t="shared" si="7"/>
        <v>0</v>
      </c>
      <c r="V54" s="88">
        <f t="shared" si="8"/>
        <v>4583</v>
      </c>
      <c r="W54" s="88">
        <f t="shared" si="9"/>
        <v>2329</v>
      </c>
      <c r="X54" s="89">
        <f t="shared" si="10"/>
        <v>6912</v>
      </c>
      <c r="Z54" s="87">
        <v>0</v>
      </c>
      <c r="AA54" s="88">
        <v>-3367</v>
      </c>
      <c r="AB54" s="88">
        <v>-1813</v>
      </c>
      <c r="AC54" s="89">
        <f t="shared" si="11"/>
        <v>-5180</v>
      </c>
      <c r="AE54" s="87">
        <v>0</v>
      </c>
      <c r="AF54" s="88">
        <v>-1082</v>
      </c>
      <c r="AG54" s="88">
        <v>-464</v>
      </c>
      <c r="AH54" s="89">
        <f t="shared" si="12"/>
        <v>-1546</v>
      </c>
    </row>
    <row r="55" spans="1:34" ht="13.5">
      <c r="A55" s="42" t="s">
        <v>48</v>
      </c>
      <c r="C55" s="87">
        <f t="shared" si="13"/>
        <v>0</v>
      </c>
      <c r="D55" s="88">
        <f t="shared" si="14"/>
        <v>1319</v>
      </c>
      <c r="E55" s="88">
        <f t="shared" si="15"/>
        <v>537</v>
      </c>
      <c r="F55" s="89">
        <f t="shared" si="3"/>
        <v>1856</v>
      </c>
      <c r="H55" s="87">
        <v>5301</v>
      </c>
      <c r="I55" s="89">
        <f t="shared" si="4"/>
        <v>-3982</v>
      </c>
      <c r="K55" s="87">
        <v>0</v>
      </c>
      <c r="L55" s="88">
        <v>29225</v>
      </c>
      <c r="M55" s="88">
        <v>15736</v>
      </c>
      <c r="N55" s="89">
        <f t="shared" si="5"/>
        <v>44961</v>
      </c>
      <c r="P55" s="87">
        <v>0</v>
      </c>
      <c r="Q55" s="88">
        <v>10521</v>
      </c>
      <c r="R55" s="88">
        <v>4509</v>
      </c>
      <c r="S55" s="89">
        <f t="shared" si="6"/>
        <v>15030</v>
      </c>
      <c r="U55" s="87">
        <f t="shared" si="7"/>
        <v>0</v>
      </c>
      <c r="V55" s="88">
        <f t="shared" si="8"/>
        <v>39746</v>
      </c>
      <c r="W55" s="88">
        <f t="shared" si="9"/>
        <v>20245</v>
      </c>
      <c r="X55" s="89">
        <f t="shared" si="10"/>
        <v>59991</v>
      </c>
      <c r="Z55" s="87">
        <v>0</v>
      </c>
      <c r="AA55" s="88">
        <v>-29477</v>
      </c>
      <c r="AB55" s="88">
        <v>-15872</v>
      </c>
      <c r="AC55" s="89">
        <f t="shared" si="11"/>
        <v>-45349</v>
      </c>
      <c r="AE55" s="87">
        <v>0</v>
      </c>
      <c r="AF55" s="88">
        <v>-8950</v>
      </c>
      <c r="AG55" s="88">
        <v>-3836</v>
      </c>
      <c r="AH55" s="89">
        <f t="shared" si="12"/>
        <v>-12786</v>
      </c>
    </row>
    <row r="56" spans="1:34" ht="13.5">
      <c r="A56" s="42" t="s">
        <v>49</v>
      </c>
      <c r="C56" s="87">
        <f t="shared" si="13"/>
        <v>0</v>
      </c>
      <c r="D56" s="88">
        <f t="shared" si="14"/>
        <v>1777</v>
      </c>
      <c r="E56" s="88">
        <f t="shared" si="15"/>
        <v>698</v>
      </c>
      <c r="F56" s="89">
        <f t="shared" si="3"/>
        <v>2475</v>
      </c>
      <c r="H56" s="87">
        <v>7503</v>
      </c>
      <c r="I56" s="89">
        <f t="shared" si="4"/>
        <v>-5726</v>
      </c>
      <c r="K56" s="87">
        <v>0</v>
      </c>
      <c r="L56" s="88">
        <v>42659</v>
      </c>
      <c r="M56" s="88">
        <v>22971</v>
      </c>
      <c r="N56" s="89">
        <f t="shared" si="5"/>
        <v>65630</v>
      </c>
      <c r="P56" s="87">
        <v>0</v>
      </c>
      <c r="Q56" s="88">
        <v>15768</v>
      </c>
      <c r="R56" s="88">
        <v>6757</v>
      </c>
      <c r="S56" s="89">
        <f t="shared" si="6"/>
        <v>22525</v>
      </c>
      <c r="U56" s="87">
        <f t="shared" si="7"/>
        <v>0</v>
      </c>
      <c r="V56" s="88">
        <f t="shared" si="8"/>
        <v>58427</v>
      </c>
      <c r="W56" s="88">
        <f t="shared" si="9"/>
        <v>29728</v>
      </c>
      <c r="X56" s="89">
        <f t="shared" si="10"/>
        <v>88155</v>
      </c>
      <c r="Z56" s="87">
        <v>0</v>
      </c>
      <c r="AA56" s="88">
        <v>-43234</v>
      </c>
      <c r="AB56" s="88">
        <v>-23280</v>
      </c>
      <c r="AC56" s="89">
        <f t="shared" si="11"/>
        <v>-66514</v>
      </c>
      <c r="AE56" s="87">
        <v>0</v>
      </c>
      <c r="AF56" s="88">
        <v>-13416</v>
      </c>
      <c r="AG56" s="88">
        <v>-5750</v>
      </c>
      <c r="AH56" s="89">
        <f t="shared" si="12"/>
        <v>-19166</v>
      </c>
    </row>
    <row r="57" spans="1:34" ht="13.5">
      <c r="A57" s="42" t="s">
        <v>64</v>
      </c>
      <c r="C57" s="87">
        <f t="shared" si="13"/>
        <v>0</v>
      </c>
      <c r="D57" s="88">
        <f t="shared" si="14"/>
        <v>1257.5600000000013</v>
      </c>
      <c r="E57" s="88">
        <f t="shared" si="15"/>
        <v>506.84000000000015</v>
      </c>
      <c r="F57" s="89">
        <f t="shared" si="3"/>
        <v>1764.4000000000015</v>
      </c>
      <c r="H57" s="87">
        <v>5677</v>
      </c>
      <c r="I57" s="89">
        <f t="shared" si="4"/>
        <v>-4419.439999999999</v>
      </c>
      <c r="K57" s="87">
        <v>0</v>
      </c>
      <c r="L57" s="88">
        <v>28374</v>
      </c>
      <c r="M57" s="88">
        <v>15278</v>
      </c>
      <c r="N57" s="89">
        <f t="shared" si="5"/>
        <v>43652</v>
      </c>
      <c r="P57" s="87">
        <v>0</v>
      </c>
      <c r="Q57" s="88">
        <v>10262</v>
      </c>
      <c r="R57" s="88">
        <v>4397</v>
      </c>
      <c r="S57" s="89">
        <f t="shared" si="6"/>
        <v>14659</v>
      </c>
      <c r="U57" s="87">
        <f t="shared" si="7"/>
        <v>0</v>
      </c>
      <c r="V57" s="88">
        <f t="shared" si="8"/>
        <v>38636</v>
      </c>
      <c r="W57" s="88">
        <f t="shared" si="9"/>
        <v>19675</v>
      </c>
      <c r="X57" s="89">
        <f t="shared" si="10"/>
        <v>58311</v>
      </c>
      <c r="Z57" s="87">
        <v>0</v>
      </c>
      <c r="AA57" s="88">
        <v>-28650.44</v>
      </c>
      <c r="AB57" s="88">
        <v>-15427.16</v>
      </c>
      <c r="AC57" s="89">
        <f t="shared" si="11"/>
        <v>-44077.6</v>
      </c>
      <c r="AE57" s="87">
        <v>0</v>
      </c>
      <c r="AF57" s="88">
        <v>-8728</v>
      </c>
      <c r="AG57" s="88">
        <v>-3741</v>
      </c>
      <c r="AH57" s="89">
        <f t="shared" si="12"/>
        <v>-12469</v>
      </c>
    </row>
    <row r="58" spans="1:34" ht="13.5">
      <c r="A58" s="42" t="s">
        <v>51</v>
      </c>
      <c r="C58" s="87">
        <f t="shared" si="13"/>
        <v>0</v>
      </c>
      <c r="D58" s="88">
        <f t="shared" si="14"/>
        <v>378</v>
      </c>
      <c r="E58" s="88">
        <f t="shared" si="15"/>
        <v>154</v>
      </c>
      <c r="F58" s="89">
        <f t="shared" si="3"/>
        <v>532</v>
      </c>
      <c r="H58" s="87">
        <v>1664</v>
      </c>
      <c r="I58" s="89">
        <f t="shared" si="4"/>
        <v>-1286</v>
      </c>
      <c r="K58" s="87">
        <v>0</v>
      </c>
      <c r="L58" s="88">
        <v>8317</v>
      </c>
      <c r="M58" s="88">
        <v>4479</v>
      </c>
      <c r="N58" s="89">
        <f t="shared" si="5"/>
        <v>12796</v>
      </c>
      <c r="P58" s="87">
        <v>0</v>
      </c>
      <c r="Q58" s="88">
        <v>3033</v>
      </c>
      <c r="R58" s="88">
        <v>1300</v>
      </c>
      <c r="S58" s="89">
        <f t="shared" si="6"/>
        <v>4333</v>
      </c>
      <c r="U58" s="87">
        <f t="shared" si="7"/>
        <v>0</v>
      </c>
      <c r="V58" s="88">
        <f t="shared" si="8"/>
        <v>11350</v>
      </c>
      <c r="W58" s="88">
        <f t="shared" si="9"/>
        <v>5779</v>
      </c>
      <c r="X58" s="89">
        <f t="shared" si="10"/>
        <v>17129</v>
      </c>
      <c r="Z58" s="87">
        <v>0</v>
      </c>
      <c r="AA58" s="88">
        <v>-8392</v>
      </c>
      <c r="AB58" s="88">
        <v>-4519</v>
      </c>
      <c r="AC58" s="89">
        <f t="shared" si="11"/>
        <v>-12911</v>
      </c>
      <c r="AE58" s="87">
        <v>0</v>
      </c>
      <c r="AF58" s="88">
        <v>-2580</v>
      </c>
      <c r="AG58" s="88">
        <v>-1106</v>
      </c>
      <c r="AH58" s="89">
        <f t="shared" si="12"/>
        <v>-3686</v>
      </c>
    </row>
    <row r="59" spans="1:34" ht="13.5">
      <c r="A59" s="42" t="s">
        <v>52</v>
      </c>
      <c r="C59" s="87">
        <f t="shared" si="13"/>
        <v>0</v>
      </c>
      <c r="D59" s="88">
        <f t="shared" si="14"/>
        <v>298.96000000000004</v>
      </c>
      <c r="E59" s="88">
        <f t="shared" si="15"/>
        <v>121</v>
      </c>
      <c r="F59" s="89">
        <f t="shared" si="3"/>
        <v>419.96000000000004</v>
      </c>
      <c r="H59" s="87">
        <v>1444</v>
      </c>
      <c r="I59" s="89">
        <f t="shared" si="4"/>
        <v>-1145.04</v>
      </c>
      <c r="K59" s="87">
        <v>0</v>
      </c>
      <c r="L59" s="88">
        <v>6843</v>
      </c>
      <c r="M59" s="88">
        <v>3685</v>
      </c>
      <c r="N59" s="89">
        <f t="shared" si="5"/>
        <v>10528</v>
      </c>
      <c r="P59" s="87">
        <v>0</v>
      </c>
      <c r="Q59" s="88">
        <v>2450</v>
      </c>
      <c r="R59" s="88">
        <v>1050</v>
      </c>
      <c r="S59" s="89">
        <f t="shared" si="6"/>
        <v>3500</v>
      </c>
      <c r="U59" s="87">
        <f t="shared" si="7"/>
        <v>0</v>
      </c>
      <c r="V59" s="88">
        <f t="shared" si="8"/>
        <v>9293</v>
      </c>
      <c r="W59" s="88">
        <f t="shared" si="9"/>
        <v>4735</v>
      </c>
      <c r="X59" s="89">
        <f t="shared" si="10"/>
        <v>14028</v>
      </c>
      <c r="Z59" s="87">
        <v>0</v>
      </c>
      <c r="AA59" s="88">
        <v>-6910</v>
      </c>
      <c r="AB59" s="88">
        <v>-3721</v>
      </c>
      <c r="AC59" s="89">
        <f t="shared" si="11"/>
        <v>-10631</v>
      </c>
      <c r="AE59" s="87">
        <v>0</v>
      </c>
      <c r="AF59" s="88">
        <v>-2084.04</v>
      </c>
      <c r="AG59" s="88">
        <v>-893</v>
      </c>
      <c r="AH59" s="89">
        <f t="shared" si="12"/>
        <v>-2977.04</v>
      </c>
    </row>
    <row r="60" spans="1:34" ht="13.5">
      <c r="A60" s="42" t="s">
        <v>53</v>
      </c>
      <c r="C60" s="87">
        <f t="shared" si="13"/>
        <v>0</v>
      </c>
      <c r="D60" s="88">
        <f t="shared" si="14"/>
        <v>26</v>
      </c>
      <c r="E60" s="88">
        <f t="shared" si="15"/>
        <v>11</v>
      </c>
      <c r="F60" s="89">
        <f t="shared" si="3"/>
        <v>37</v>
      </c>
      <c r="H60" s="87">
        <v>125</v>
      </c>
      <c r="I60" s="89">
        <f t="shared" si="4"/>
        <v>-99</v>
      </c>
      <c r="K60" s="87">
        <v>0</v>
      </c>
      <c r="L60" s="88">
        <v>669</v>
      </c>
      <c r="M60" s="88">
        <v>360</v>
      </c>
      <c r="N60" s="89">
        <f t="shared" si="5"/>
        <v>1029</v>
      </c>
      <c r="P60" s="87">
        <v>0</v>
      </c>
      <c r="Q60" s="88">
        <v>235</v>
      </c>
      <c r="R60" s="88">
        <v>102</v>
      </c>
      <c r="S60" s="89">
        <f t="shared" si="6"/>
        <v>337</v>
      </c>
      <c r="U60" s="87">
        <f t="shared" si="7"/>
        <v>0</v>
      </c>
      <c r="V60" s="88">
        <f t="shared" si="8"/>
        <v>904</v>
      </c>
      <c r="W60" s="88">
        <f t="shared" si="9"/>
        <v>462</v>
      </c>
      <c r="X60" s="89">
        <f t="shared" si="10"/>
        <v>1366</v>
      </c>
      <c r="Z60" s="87">
        <v>0</v>
      </c>
      <c r="AA60" s="88">
        <v>-675</v>
      </c>
      <c r="AB60" s="88">
        <v>-364</v>
      </c>
      <c r="AC60" s="89">
        <f t="shared" si="11"/>
        <v>-1039</v>
      </c>
      <c r="AE60" s="87">
        <v>0</v>
      </c>
      <c r="AF60" s="88">
        <v>-203</v>
      </c>
      <c r="AG60" s="88">
        <v>-87</v>
      </c>
      <c r="AH60" s="89">
        <f t="shared" si="12"/>
        <v>-290</v>
      </c>
    </row>
    <row r="61" spans="1:34" ht="13.5">
      <c r="A61" s="42" t="s">
        <v>54</v>
      </c>
      <c r="C61" s="87">
        <f t="shared" si="13"/>
        <v>0</v>
      </c>
      <c r="D61" s="88">
        <f t="shared" si="14"/>
        <v>632</v>
      </c>
      <c r="E61" s="88">
        <f t="shared" si="15"/>
        <v>258</v>
      </c>
      <c r="F61" s="89">
        <f t="shared" si="3"/>
        <v>890</v>
      </c>
      <c r="H61" s="87">
        <v>2692</v>
      </c>
      <c r="I61" s="89">
        <f t="shared" si="4"/>
        <v>-2060</v>
      </c>
      <c r="K61" s="87">
        <v>0</v>
      </c>
      <c r="L61" s="88">
        <v>14091</v>
      </c>
      <c r="M61" s="88">
        <v>7587</v>
      </c>
      <c r="N61" s="89">
        <f t="shared" si="5"/>
        <v>21678</v>
      </c>
      <c r="P61" s="87">
        <v>0</v>
      </c>
      <c r="Q61" s="88">
        <v>5018</v>
      </c>
      <c r="R61" s="88">
        <v>2151</v>
      </c>
      <c r="S61" s="89">
        <f t="shared" si="6"/>
        <v>7169</v>
      </c>
      <c r="U61" s="87">
        <f t="shared" si="7"/>
        <v>0</v>
      </c>
      <c r="V61" s="88">
        <f t="shared" si="8"/>
        <v>19109</v>
      </c>
      <c r="W61" s="88">
        <f t="shared" si="9"/>
        <v>9738</v>
      </c>
      <c r="X61" s="89">
        <f t="shared" si="10"/>
        <v>28847</v>
      </c>
      <c r="Z61" s="87">
        <v>0</v>
      </c>
      <c r="AA61" s="88">
        <v>-14208</v>
      </c>
      <c r="AB61" s="88">
        <v>-7650</v>
      </c>
      <c r="AC61" s="89">
        <f t="shared" si="11"/>
        <v>-21858</v>
      </c>
      <c r="AE61" s="87">
        <v>0</v>
      </c>
      <c r="AF61" s="88">
        <v>-4269</v>
      </c>
      <c r="AG61" s="88">
        <v>-1830</v>
      </c>
      <c r="AH61" s="89">
        <f t="shared" si="12"/>
        <v>-6099</v>
      </c>
    </row>
    <row r="62" spans="1:34" ht="13.5">
      <c r="A62" s="42" t="s">
        <v>55</v>
      </c>
      <c r="C62" s="87">
        <f t="shared" si="13"/>
        <v>0</v>
      </c>
      <c r="D62" s="88">
        <f t="shared" si="14"/>
        <v>53</v>
      </c>
      <c r="E62" s="88">
        <f t="shared" si="15"/>
        <v>19</v>
      </c>
      <c r="F62" s="89">
        <f t="shared" si="3"/>
        <v>72</v>
      </c>
      <c r="H62" s="87">
        <v>192</v>
      </c>
      <c r="I62" s="89">
        <f t="shared" si="4"/>
        <v>-139</v>
      </c>
      <c r="K62" s="87">
        <v>0</v>
      </c>
      <c r="L62" s="88">
        <v>1428</v>
      </c>
      <c r="M62" s="88">
        <v>768</v>
      </c>
      <c r="N62" s="89">
        <f t="shared" si="5"/>
        <v>2196</v>
      </c>
      <c r="P62" s="87">
        <v>0</v>
      </c>
      <c r="Q62" s="88">
        <v>526</v>
      </c>
      <c r="R62" s="88">
        <v>226</v>
      </c>
      <c r="S62" s="89">
        <f t="shared" si="6"/>
        <v>752</v>
      </c>
      <c r="U62" s="87">
        <f t="shared" si="7"/>
        <v>0</v>
      </c>
      <c r="V62" s="88">
        <f t="shared" si="8"/>
        <v>1954</v>
      </c>
      <c r="W62" s="88">
        <f t="shared" si="9"/>
        <v>994</v>
      </c>
      <c r="X62" s="89">
        <f t="shared" si="10"/>
        <v>2948</v>
      </c>
      <c r="Z62" s="87">
        <v>0</v>
      </c>
      <c r="AA62" s="88">
        <v>-1452</v>
      </c>
      <c r="AB62" s="88">
        <v>-782</v>
      </c>
      <c r="AC62" s="89">
        <f t="shared" si="11"/>
        <v>-2234</v>
      </c>
      <c r="AE62" s="87">
        <v>0</v>
      </c>
      <c r="AF62" s="88">
        <v>-449</v>
      </c>
      <c r="AG62" s="88">
        <v>-193</v>
      </c>
      <c r="AH62" s="89">
        <f t="shared" si="12"/>
        <v>-642</v>
      </c>
    </row>
    <row r="63" spans="1:34" ht="13.5">
      <c r="A63" s="42" t="s">
        <v>56</v>
      </c>
      <c r="C63" s="87">
        <f t="shared" si="13"/>
        <v>0</v>
      </c>
      <c r="D63" s="88">
        <f t="shared" si="14"/>
        <v>1575</v>
      </c>
      <c r="E63" s="88">
        <f t="shared" si="15"/>
        <v>633.8199999999997</v>
      </c>
      <c r="F63" s="89">
        <f t="shared" si="3"/>
        <v>2208.8199999999997</v>
      </c>
      <c r="H63" s="87">
        <v>6524</v>
      </c>
      <c r="I63" s="89">
        <f t="shared" si="4"/>
        <v>-4949</v>
      </c>
      <c r="K63" s="87">
        <v>0</v>
      </c>
      <c r="L63" s="88">
        <v>35413</v>
      </c>
      <c r="M63" s="88">
        <v>19069</v>
      </c>
      <c r="N63" s="89">
        <f t="shared" si="5"/>
        <v>54482</v>
      </c>
      <c r="P63" s="87">
        <v>0</v>
      </c>
      <c r="Q63" s="88">
        <v>13028</v>
      </c>
      <c r="R63" s="88">
        <v>5583</v>
      </c>
      <c r="S63" s="89">
        <f t="shared" si="6"/>
        <v>18611</v>
      </c>
      <c r="U63" s="87">
        <f t="shared" si="7"/>
        <v>0</v>
      </c>
      <c r="V63" s="88">
        <f t="shared" si="8"/>
        <v>48441</v>
      </c>
      <c r="W63" s="88">
        <f t="shared" si="9"/>
        <v>24652</v>
      </c>
      <c r="X63" s="89">
        <f t="shared" si="10"/>
        <v>73093</v>
      </c>
      <c r="Z63" s="87">
        <v>0</v>
      </c>
      <c r="AA63" s="88">
        <v>-35785</v>
      </c>
      <c r="AB63" s="88">
        <v>-19269</v>
      </c>
      <c r="AC63" s="89">
        <f t="shared" si="11"/>
        <v>-55054</v>
      </c>
      <c r="AE63" s="87">
        <v>0</v>
      </c>
      <c r="AF63" s="88">
        <v>-11081</v>
      </c>
      <c r="AG63" s="88">
        <v>-4749.18</v>
      </c>
      <c r="AH63" s="89">
        <f t="shared" si="12"/>
        <v>-15830.18</v>
      </c>
    </row>
    <row r="64" spans="1:34" ht="13.5">
      <c r="A64" s="42" t="s">
        <v>57</v>
      </c>
      <c r="C64" s="87">
        <f t="shared" si="13"/>
        <v>0</v>
      </c>
      <c r="D64" s="88">
        <f t="shared" si="14"/>
        <v>634</v>
      </c>
      <c r="E64" s="88">
        <f t="shared" si="15"/>
        <v>263</v>
      </c>
      <c r="F64" s="89">
        <f t="shared" si="3"/>
        <v>897</v>
      </c>
      <c r="H64" s="87">
        <v>2184</v>
      </c>
      <c r="I64" s="89">
        <f t="shared" si="4"/>
        <v>-1550</v>
      </c>
      <c r="K64" s="87">
        <v>0</v>
      </c>
      <c r="L64" s="88">
        <v>13080</v>
      </c>
      <c r="M64" s="88">
        <v>7043</v>
      </c>
      <c r="N64" s="89">
        <f t="shared" si="5"/>
        <v>20123</v>
      </c>
      <c r="P64" s="87">
        <v>0</v>
      </c>
      <c r="Q64" s="88">
        <v>4778</v>
      </c>
      <c r="R64" s="88">
        <v>2048</v>
      </c>
      <c r="S64" s="89">
        <f t="shared" si="6"/>
        <v>6826</v>
      </c>
      <c r="U64" s="87">
        <f t="shared" si="7"/>
        <v>0</v>
      </c>
      <c r="V64" s="88">
        <f t="shared" si="8"/>
        <v>17858</v>
      </c>
      <c r="W64" s="88">
        <f t="shared" si="9"/>
        <v>9091</v>
      </c>
      <c r="X64" s="89">
        <f t="shared" si="10"/>
        <v>26949</v>
      </c>
      <c r="Z64" s="87">
        <v>0</v>
      </c>
      <c r="AA64" s="88">
        <v>-13159</v>
      </c>
      <c r="AB64" s="88">
        <v>-7086</v>
      </c>
      <c r="AC64" s="89">
        <f t="shared" si="11"/>
        <v>-20245</v>
      </c>
      <c r="AE64" s="87">
        <v>0</v>
      </c>
      <c r="AF64" s="88">
        <v>-4065</v>
      </c>
      <c r="AG64" s="88">
        <v>-1742</v>
      </c>
      <c r="AH64" s="89">
        <f t="shared" si="12"/>
        <v>-5807</v>
      </c>
    </row>
    <row r="65" spans="1:34" ht="13.5">
      <c r="A65" s="42" t="s">
        <v>58</v>
      </c>
      <c r="C65" s="87">
        <f t="shared" si="13"/>
        <v>0</v>
      </c>
      <c r="D65" s="88">
        <f t="shared" si="14"/>
        <v>199</v>
      </c>
      <c r="E65" s="88">
        <f t="shared" si="15"/>
        <v>81</v>
      </c>
      <c r="F65" s="89">
        <f t="shared" si="3"/>
        <v>280</v>
      </c>
      <c r="H65" s="87">
        <v>853</v>
      </c>
      <c r="I65" s="89">
        <f t="shared" si="4"/>
        <v>-654</v>
      </c>
      <c r="K65" s="87">
        <v>0</v>
      </c>
      <c r="L65" s="88">
        <v>4337</v>
      </c>
      <c r="M65" s="88">
        <v>2334</v>
      </c>
      <c r="N65" s="89">
        <f t="shared" si="5"/>
        <v>6671</v>
      </c>
      <c r="P65" s="87">
        <v>0</v>
      </c>
      <c r="Q65" s="88">
        <v>1579</v>
      </c>
      <c r="R65" s="88">
        <v>678</v>
      </c>
      <c r="S65" s="89">
        <f t="shared" si="6"/>
        <v>2257</v>
      </c>
      <c r="U65" s="87">
        <f t="shared" si="7"/>
        <v>0</v>
      </c>
      <c r="V65" s="88">
        <f t="shared" si="8"/>
        <v>5916</v>
      </c>
      <c r="W65" s="88">
        <f t="shared" si="9"/>
        <v>3012</v>
      </c>
      <c r="X65" s="89">
        <f t="shared" si="10"/>
        <v>8928</v>
      </c>
      <c r="Z65" s="87">
        <v>0</v>
      </c>
      <c r="AA65" s="88">
        <v>-4372</v>
      </c>
      <c r="AB65" s="88">
        <v>-2354</v>
      </c>
      <c r="AC65" s="89">
        <f t="shared" si="11"/>
        <v>-6726</v>
      </c>
      <c r="AE65" s="87">
        <v>0</v>
      </c>
      <c r="AF65" s="88">
        <v>-1345</v>
      </c>
      <c r="AG65" s="88">
        <v>-577</v>
      </c>
      <c r="AH65" s="89">
        <f t="shared" si="12"/>
        <v>-1922</v>
      </c>
    </row>
    <row r="66" spans="3:34" ht="13.5">
      <c r="C66" s="87"/>
      <c r="D66" s="88"/>
      <c r="E66" s="88"/>
      <c r="F66" s="89"/>
      <c r="H66" s="87"/>
      <c r="I66" s="96"/>
      <c r="K66" s="87"/>
      <c r="L66" s="88"/>
      <c r="M66" s="88"/>
      <c r="N66" s="89"/>
      <c r="P66" s="87"/>
      <c r="Q66" s="88"/>
      <c r="R66" s="88"/>
      <c r="S66" s="89"/>
      <c r="U66" s="87"/>
      <c r="V66" s="88"/>
      <c r="W66" s="88"/>
      <c r="X66" s="89"/>
      <c r="Z66" s="87"/>
      <c r="AA66" s="88"/>
      <c r="AB66" s="88"/>
      <c r="AC66" s="89"/>
      <c r="AE66" s="87"/>
      <c r="AF66" s="88"/>
      <c r="AG66" s="88"/>
      <c r="AH66" s="89"/>
    </row>
    <row r="67" spans="1:34" ht="14.25" thickBot="1">
      <c r="A67" s="125" t="s">
        <v>59</v>
      </c>
      <c r="C67" s="98">
        <f>SUM(C8:C66)</f>
        <v>0</v>
      </c>
      <c r="D67" s="99">
        <f>SUM(D8:D66)</f>
        <v>112157.825</v>
      </c>
      <c r="E67" s="99">
        <f>SUM(E8:E66)</f>
        <v>45133.57</v>
      </c>
      <c r="F67" s="100">
        <f>SUM(F8:F66)</f>
        <v>157291.395</v>
      </c>
      <c r="H67" s="98">
        <f>SUM(H8:H66)</f>
        <v>479332</v>
      </c>
      <c r="I67" s="100">
        <f>SUM(I8:I66)</f>
        <v>-367174.17499999993</v>
      </c>
      <c r="K67" s="98">
        <f>SUM(K8:K66)</f>
        <v>0</v>
      </c>
      <c r="L67" s="99">
        <f>SUM(L8:L66)</f>
        <v>2559565</v>
      </c>
      <c r="M67" s="99">
        <f>SUM(M8:M66)</f>
        <v>1378224</v>
      </c>
      <c r="N67" s="100">
        <f>SUM(N8:N66)</f>
        <v>3937789</v>
      </c>
      <c r="P67" s="98">
        <f>SUM(P8:P66)</f>
        <v>0</v>
      </c>
      <c r="Q67" s="99">
        <f>SUM(Q8:Q66)</f>
        <v>930431</v>
      </c>
      <c r="R67" s="99">
        <f>SUM(R8:R66)</f>
        <v>398763</v>
      </c>
      <c r="S67" s="100">
        <f>SUM(S8:S66)</f>
        <v>1329194</v>
      </c>
      <c r="U67" s="98">
        <f>SUM(U8:U66)</f>
        <v>0</v>
      </c>
      <c r="V67" s="99">
        <f>SUM(V8:V66)</f>
        <v>3489996</v>
      </c>
      <c r="W67" s="99">
        <f>SUM(W8:W66)</f>
        <v>1776987</v>
      </c>
      <c r="X67" s="100">
        <f>SUM(X8:X66)</f>
        <v>5266983</v>
      </c>
      <c r="Z67" s="98">
        <f>SUM(Z8:Z66)</f>
        <v>0</v>
      </c>
      <c r="AA67" s="99">
        <f>SUM(AA8:AA66)</f>
        <v>-2586259.855</v>
      </c>
      <c r="AB67" s="99">
        <f>SUM(AB8:AB66)</f>
        <v>-1392603.3099999998</v>
      </c>
      <c r="AC67" s="100">
        <f>SUM(AC8:AC66)</f>
        <v>-3978863.165</v>
      </c>
      <c r="AE67" s="98">
        <f>SUM(AE8:AE66)</f>
        <v>0</v>
      </c>
      <c r="AF67" s="99">
        <f>SUM(AF8:AF66)</f>
        <v>-791578.3200000001</v>
      </c>
      <c r="AG67" s="99">
        <f>SUM(AG8:AG66)</f>
        <v>-339250.12</v>
      </c>
      <c r="AH67" s="100">
        <f>SUM(AH8:AH66)</f>
        <v>-1130828.4399999997</v>
      </c>
    </row>
  </sheetData>
  <sheetProtection/>
  <mergeCells count="7">
    <mergeCell ref="AE5:AH5"/>
    <mergeCell ref="C5:F5"/>
    <mergeCell ref="C4:F4"/>
    <mergeCell ref="P5:S5"/>
    <mergeCell ref="U5:X5"/>
    <mergeCell ref="Z5:AC5"/>
    <mergeCell ref="K5:N5"/>
  </mergeCells>
  <hyperlinks>
    <hyperlink ref="AE3" r:id="rId1" display="FY 0809 Residual To Waiver SCIF, State, Co Contractor.xlsx"/>
    <hyperlink ref="Z3" r:id="rId2" display="FY 0809 Residual To Waiver SCIF, State, Co Contractor.xlsx"/>
    <hyperlink ref="K3" r:id="rId3" display="FY 0809 SCIF Contract Exp.xlsx"/>
    <hyperlink ref="P3" r:id="rId4" display="FY 0809 State Level Contract Exp.xlsx"/>
    <hyperlink ref="H3" r:id="rId5" display="SUMMARY FY 07-08 IHSS Expenditures.xlsx"/>
  </hyperlinks>
  <printOptions horizontalCentered="1" verticalCentered="1"/>
  <pageMargins left="0" right="0" top="0" bottom="0" header="0.25" footer="0"/>
  <pageSetup fitToHeight="1" fitToWidth="1" horizontalDpi="600" verticalDpi="600" orientation="landscape" paperSize="5" scale="46" r:id="rId6"/>
  <headerFooter alignWithMargins="0">
    <oddHeader>&amp;RPAGE &amp;P OF &amp;N</oddHeader>
    <oddFooter>&amp;L&amp;Z&amp;F</oddFooter>
  </headerFooter>
  <colBreaks count="2" manualBreakCount="2">
    <brk id="9" max="65535" man="1"/>
    <brk id="24" max="6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65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16.8515625" style="42" bestFit="1" customWidth="1"/>
    <col min="2" max="2" width="2.8515625" style="42" customWidth="1"/>
    <col min="3" max="3" width="9.7109375" style="44" bestFit="1" customWidth="1"/>
    <col min="4" max="4" width="11.421875" style="44" bestFit="1" customWidth="1"/>
    <col min="5" max="5" width="13.7109375" style="44" bestFit="1" customWidth="1"/>
    <col min="6" max="6" width="15.421875" style="44" bestFit="1" customWidth="1"/>
    <col min="7" max="7" width="2.421875" style="88" customWidth="1"/>
    <col min="8" max="8" width="10.140625" style="44" bestFit="1" customWidth="1"/>
    <col min="9" max="9" width="10.421875" style="42" bestFit="1" customWidth="1"/>
    <col min="10" max="16384" width="9.140625" style="42" customWidth="1"/>
  </cols>
  <sheetData>
    <row r="1" spans="1:8" ht="14.25" thickBot="1">
      <c r="A1" s="109"/>
      <c r="C1" s="51" t="s">
        <v>146</v>
      </c>
      <c r="D1" s="119"/>
      <c r="E1" s="119"/>
      <c r="F1" s="119"/>
      <c r="G1" s="120"/>
      <c r="H1" s="113" t="s">
        <v>147</v>
      </c>
    </row>
    <row r="2" spans="3:9" ht="13.5">
      <c r="C2" s="55" t="s">
        <v>123</v>
      </c>
      <c r="D2" s="56"/>
      <c r="E2" s="56"/>
      <c r="F2" s="57"/>
      <c r="G2" s="121"/>
      <c r="H2" s="122" t="s">
        <v>124</v>
      </c>
      <c r="I2" s="122" t="s">
        <v>70</v>
      </c>
    </row>
    <row r="3" spans="3:9" ht="13.5">
      <c r="C3" s="63" t="s">
        <v>72</v>
      </c>
      <c r="D3" s="64"/>
      <c r="E3" s="64"/>
      <c r="F3" s="65"/>
      <c r="G3" s="121"/>
      <c r="H3" s="123" t="s">
        <v>67</v>
      </c>
      <c r="I3" s="123" t="s">
        <v>71</v>
      </c>
    </row>
    <row r="4" spans="1:9" ht="14.25" thickBot="1">
      <c r="A4" s="109" t="s">
        <v>0</v>
      </c>
      <c r="C4" s="72" t="s">
        <v>61</v>
      </c>
      <c r="D4" s="73" t="s">
        <v>62</v>
      </c>
      <c r="E4" s="73" t="s">
        <v>63</v>
      </c>
      <c r="F4" s="74" t="s">
        <v>59</v>
      </c>
      <c r="G4" s="121"/>
      <c r="H4" s="75" t="s">
        <v>68</v>
      </c>
      <c r="I4" s="75" t="s">
        <v>69</v>
      </c>
    </row>
    <row r="5" spans="1:7" ht="14.25" thickBot="1">
      <c r="A5" s="109"/>
      <c r="C5" s="111"/>
      <c r="D5" s="124">
        <f>ROUND(D14/F14,2)</f>
        <v>0.65</v>
      </c>
      <c r="E5" s="124">
        <f>ROUND(E14/F14,2)</f>
        <v>0.35</v>
      </c>
      <c r="F5" s="111"/>
      <c r="G5" s="108"/>
    </row>
    <row r="6" spans="1:9" ht="13.5">
      <c r="A6" s="42" t="s">
        <v>1</v>
      </c>
      <c r="C6" s="79">
        <v>0</v>
      </c>
      <c r="D6" s="80">
        <v>0</v>
      </c>
      <c r="E6" s="80">
        <v>0</v>
      </c>
      <c r="F6" s="81">
        <f>SUM(C6:E6)</f>
        <v>0</v>
      </c>
      <c r="H6" s="79">
        <v>0</v>
      </c>
      <c r="I6" s="81">
        <f>D6-H6</f>
        <v>0</v>
      </c>
    </row>
    <row r="7" spans="1:9" ht="13.5">
      <c r="A7" s="42" t="s">
        <v>2</v>
      </c>
      <c r="C7" s="87">
        <v>0</v>
      </c>
      <c r="D7" s="88">
        <v>0</v>
      </c>
      <c r="E7" s="88">
        <v>0</v>
      </c>
      <c r="F7" s="89">
        <f aca="true" t="shared" si="0" ref="F7:F63">SUM(C7:E7)</f>
        <v>0</v>
      </c>
      <c r="H7" s="87">
        <v>0</v>
      </c>
      <c r="I7" s="89">
        <f aca="true" t="shared" si="1" ref="I7:I63">D7-H7</f>
        <v>0</v>
      </c>
    </row>
    <row r="8" spans="1:9" ht="13.5">
      <c r="A8" s="42" t="s">
        <v>3</v>
      </c>
      <c r="C8" s="87">
        <v>0</v>
      </c>
      <c r="D8" s="88">
        <v>0</v>
      </c>
      <c r="E8" s="88">
        <v>0</v>
      </c>
      <c r="F8" s="89">
        <f t="shared" si="0"/>
        <v>0</v>
      </c>
      <c r="H8" s="87">
        <v>0</v>
      </c>
      <c r="I8" s="89">
        <f t="shared" si="1"/>
        <v>0</v>
      </c>
    </row>
    <row r="9" spans="1:9" ht="13.5">
      <c r="A9" s="42" t="s">
        <v>4</v>
      </c>
      <c r="C9" s="87">
        <v>0</v>
      </c>
      <c r="D9" s="88">
        <v>0</v>
      </c>
      <c r="E9" s="88">
        <v>0</v>
      </c>
      <c r="F9" s="89">
        <f t="shared" si="0"/>
        <v>0</v>
      </c>
      <c r="H9" s="87">
        <v>0</v>
      </c>
      <c r="I9" s="89">
        <f t="shared" si="1"/>
        <v>0</v>
      </c>
    </row>
    <row r="10" spans="1:9" ht="13.5">
      <c r="A10" s="42" t="s">
        <v>5</v>
      </c>
      <c r="C10" s="87">
        <v>0</v>
      </c>
      <c r="D10" s="88">
        <v>0</v>
      </c>
      <c r="E10" s="88">
        <v>0</v>
      </c>
      <c r="F10" s="89">
        <f t="shared" si="0"/>
        <v>0</v>
      </c>
      <c r="H10" s="87">
        <v>0</v>
      </c>
      <c r="I10" s="89">
        <f t="shared" si="1"/>
        <v>0</v>
      </c>
    </row>
    <row r="11" spans="1:9" ht="13.5">
      <c r="A11" s="42" t="s">
        <v>6</v>
      </c>
      <c r="C11" s="87">
        <v>0</v>
      </c>
      <c r="D11" s="88">
        <v>-7</v>
      </c>
      <c r="E11" s="88">
        <v>-4</v>
      </c>
      <c r="F11" s="89">
        <f t="shared" si="0"/>
        <v>-11</v>
      </c>
      <c r="H11" s="87">
        <v>0</v>
      </c>
      <c r="I11" s="89">
        <f t="shared" si="1"/>
        <v>-7</v>
      </c>
    </row>
    <row r="12" spans="1:9" ht="13.5">
      <c r="A12" s="42" t="s">
        <v>7</v>
      </c>
      <c r="C12" s="87">
        <v>0</v>
      </c>
      <c r="D12" s="88">
        <v>0</v>
      </c>
      <c r="E12" s="88">
        <v>0</v>
      </c>
      <c r="F12" s="89">
        <f t="shared" si="0"/>
        <v>0</v>
      </c>
      <c r="H12" s="87">
        <v>0</v>
      </c>
      <c r="I12" s="89">
        <f t="shared" si="1"/>
        <v>0</v>
      </c>
    </row>
    <row r="13" spans="1:9" ht="13.5">
      <c r="A13" s="42" t="s">
        <v>8</v>
      </c>
      <c r="C13" s="87">
        <v>0</v>
      </c>
      <c r="D13" s="88">
        <v>0</v>
      </c>
      <c r="E13" s="88">
        <v>0</v>
      </c>
      <c r="F13" s="89">
        <f t="shared" si="0"/>
        <v>0</v>
      </c>
      <c r="H13" s="87">
        <v>0</v>
      </c>
      <c r="I13" s="89">
        <f t="shared" si="1"/>
        <v>0</v>
      </c>
    </row>
    <row r="14" spans="1:9" ht="13.5">
      <c r="A14" s="42" t="s">
        <v>9</v>
      </c>
      <c r="C14" s="87">
        <v>0</v>
      </c>
      <c r="D14" s="88">
        <v>8353</v>
      </c>
      <c r="E14" s="88">
        <v>4498</v>
      </c>
      <c r="F14" s="89">
        <f t="shared" si="0"/>
        <v>12851</v>
      </c>
      <c r="H14" s="87">
        <v>9698</v>
      </c>
      <c r="I14" s="89">
        <f t="shared" si="1"/>
        <v>-1345</v>
      </c>
    </row>
    <row r="15" spans="1:9" ht="13.5">
      <c r="A15" s="42" t="s">
        <v>10</v>
      </c>
      <c r="C15" s="87">
        <v>0</v>
      </c>
      <c r="D15" s="88">
        <v>0</v>
      </c>
      <c r="E15" s="88">
        <v>0</v>
      </c>
      <c r="F15" s="89">
        <f t="shared" si="0"/>
        <v>0</v>
      </c>
      <c r="H15" s="87">
        <v>0</v>
      </c>
      <c r="I15" s="89">
        <f t="shared" si="1"/>
        <v>0</v>
      </c>
    </row>
    <row r="16" spans="1:9" ht="13.5">
      <c r="A16" s="42" t="s">
        <v>11</v>
      </c>
      <c r="C16" s="87">
        <v>0</v>
      </c>
      <c r="D16" s="88">
        <v>0</v>
      </c>
      <c r="E16" s="88">
        <v>0</v>
      </c>
      <c r="F16" s="89">
        <f t="shared" si="0"/>
        <v>0</v>
      </c>
      <c r="H16" s="87">
        <v>0</v>
      </c>
      <c r="I16" s="89">
        <f t="shared" si="1"/>
        <v>0</v>
      </c>
    </row>
    <row r="17" spans="1:9" ht="13.5">
      <c r="A17" s="42" t="s">
        <v>12</v>
      </c>
      <c r="C17" s="87">
        <v>0</v>
      </c>
      <c r="D17" s="88">
        <v>0</v>
      </c>
      <c r="E17" s="88">
        <v>0</v>
      </c>
      <c r="F17" s="89">
        <f t="shared" si="0"/>
        <v>0</v>
      </c>
      <c r="H17" s="87">
        <v>10</v>
      </c>
      <c r="I17" s="89">
        <f t="shared" si="1"/>
        <v>-10</v>
      </c>
    </row>
    <row r="18" spans="1:9" ht="13.5">
      <c r="A18" s="42" t="s">
        <v>13</v>
      </c>
      <c r="C18" s="87">
        <v>0</v>
      </c>
      <c r="D18" s="88">
        <v>0</v>
      </c>
      <c r="E18" s="88">
        <v>0</v>
      </c>
      <c r="F18" s="89">
        <f t="shared" si="0"/>
        <v>0</v>
      </c>
      <c r="H18" s="87">
        <v>0</v>
      </c>
      <c r="I18" s="89">
        <f t="shared" si="1"/>
        <v>0</v>
      </c>
    </row>
    <row r="19" spans="1:9" ht="13.5">
      <c r="A19" s="42" t="s">
        <v>14</v>
      </c>
      <c r="C19" s="87">
        <v>0</v>
      </c>
      <c r="D19" s="88">
        <v>0</v>
      </c>
      <c r="E19" s="88">
        <v>0</v>
      </c>
      <c r="F19" s="89">
        <f t="shared" si="0"/>
        <v>0</v>
      </c>
      <c r="H19" s="87">
        <v>0</v>
      </c>
      <c r="I19" s="89">
        <f t="shared" si="1"/>
        <v>0</v>
      </c>
    </row>
    <row r="20" spans="1:9" ht="13.5">
      <c r="A20" s="42" t="s">
        <v>15</v>
      </c>
      <c r="C20" s="87">
        <v>0</v>
      </c>
      <c r="D20" s="88">
        <v>0</v>
      </c>
      <c r="E20" s="88">
        <v>0</v>
      </c>
      <c r="F20" s="89">
        <f t="shared" si="0"/>
        <v>0</v>
      </c>
      <c r="H20" s="87">
        <v>0</v>
      </c>
      <c r="I20" s="89">
        <f t="shared" si="1"/>
        <v>0</v>
      </c>
    </row>
    <row r="21" spans="1:9" ht="13.5">
      <c r="A21" s="42" t="s">
        <v>16</v>
      </c>
      <c r="C21" s="87">
        <v>0</v>
      </c>
      <c r="D21" s="88">
        <v>0</v>
      </c>
      <c r="E21" s="88">
        <v>0</v>
      </c>
      <c r="F21" s="89">
        <f t="shared" si="0"/>
        <v>0</v>
      </c>
      <c r="H21" s="87">
        <v>22</v>
      </c>
      <c r="I21" s="89">
        <f t="shared" si="1"/>
        <v>-22</v>
      </c>
    </row>
    <row r="22" spans="1:9" ht="13.5">
      <c r="A22" s="42" t="s">
        <v>17</v>
      </c>
      <c r="C22" s="87">
        <v>0</v>
      </c>
      <c r="D22" s="88">
        <v>0</v>
      </c>
      <c r="E22" s="88">
        <v>0</v>
      </c>
      <c r="F22" s="89">
        <f t="shared" si="0"/>
        <v>0</v>
      </c>
      <c r="H22" s="87">
        <v>0</v>
      </c>
      <c r="I22" s="89">
        <f t="shared" si="1"/>
        <v>0</v>
      </c>
    </row>
    <row r="23" spans="1:9" ht="13.5">
      <c r="A23" s="42" t="s">
        <v>18</v>
      </c>
      <c r="C23" s="87">
        <v>0</v>
      </c>
      <c r="D23" s="88">
        <v>0</v>
      </c>
      <c r="E23" s="88">
        <v>0</v>
      </c>
      <c r="F23" s="89">
        <f t="shared" si="0"/>
        <v>0</v>
      </c>
      <c r="H23" s="87">
        <v>0</v>
      </c>
      <c r="I23" s="89">
        <f t="shared" si="1"/>
        <v>0</v>
      </c>
    </row>
    <row r="24" spans="1:9" ht="13.5">
      <c r="A24" s="42" t="s">
        <v>19</v>
      </c>
      <c r="C24" s="87">
        <v>0</v>
      </c>
      <c r="D24" s="88">
        <v>0</v>
      </c>
      <c r="E24" s="88">
        <v>0</v>
      </c>
      <c r="F24" s="89">
        <f t="shared" si="0"/>
        <v>0</v>
      </c>
      <c r="H24" s="87">
        <v>0</v>
      </c>
      <c r="I24" s="89">
        <f t="shared" si="1"/>
        <v>0</v>
      </c>
    </row>
    <row r="25" spans="1:9" ht="13.5">
      <c r="A25" s="42" t="s">
        <v>20</v>
      </c>
      <c r="C25" s="87">
        <v>0</v>
      </c>
      <c r="D25" s="88">
        <v>0</v>
      </c>
      <c r="E25" s="88">
        <v>0</v>
      </c>
      <c r="F25" s="89">
        <f t="shared" si="0"/>
        <v>0</v>
      </c>
      <c r="H25" s="87">
        <v>0</v>
      </c>
      <c r="I25" s="89">
        <f t="shared" si="1"/>
        <v>0</v>
      </c>
    </row>
    <row r="26" spans="1:9" ht="13.5">
      <c r="A26" s="42" t="s">
        <v>21</v>
      </c>
      <c r="C26" s="87">
        <v>0</v>
      </c>
      <c r="D26" s="88">
        <v>0</v>
      </c>
      <c r="E26" s="88">
        <v>0</v>
      </c>
      <c r="F26" s="89">
        <f t="shared" si="0"/>
        <v>0</v>
      </c>
      <c r="H26" s="87">
        <v>0</v>
      </c>
      <c r="I26" s="89">
        <f t="shared" si="1"/>
        <v>0</v>
      </c>
    </row>
    <row r="27" spans="1:9" ht="13.5">
      <c r="A27" s="42" t="s">
        <v>22</v>
      </c>
      <c r="C27" s="87">
        <v>0</v>
      </c>
      <c r="D27" s="88">
        <v>0</v>
      </c>
      <c r="E27" s="88">
        <v>0</v>
      </c>
      <c r="F27" s="89">
        <f t="shared" si="0"/>
        <v>0</v>
      </c>
      <c r="H27" s="87">
        <v>0</v>
      </c>
      <c r="I27" s="89">
        <f t="shared" si="1"/>
        <v>0</v>
      </c>
    </row>
    <row r="28" spans="1:9" ht="13.5">
      <c r="A28" s="42" t="s">
        <v>23</v>
      </c>
      <c r="C28" s="87">
        <v>0</v>
      </c>
      <c r="D28" s="88">
        <v>0</v>
      </c>
      <c r="E28" s="88">
        <v>0</v>
      </c>
      <c r="F28" s="89">
        <f t="shared" si="0"/>
        <v>0</v>
      </c>
      <c r="H28" s="87">
        <v>0</v>
      </c>
      <c r="I28" s="89">
        <f t="shared" si="1"/>
        <v>0</v>
      </c>
    </row>
    <row r="29" spans="1:9" ht="13.5">
      <c r="A29" s="42" t="s">
        <v>24</v>
      </c>
      <c r="C29" s="87">
        <v>0</v>
      </c>
      <c r="D29" s="88">
        <v>0</v>
      </c>
      <c r="E29" s="88">
        <v>0</v>
      </c>
      <c r="F29" s="89">
        <f t="shared" si="0"/>
        <v>0</v>
      </c>
      <c r="H29" s="87">
        <v>0</v>
      </c>
      <c r="I29" s="89">
        <f t="shared" si="1"/>
        <v>0</v>
      </c>
    </row>
    <row r="30" spans="1:9" ht="13.5">
      <c r="A30" s="42" t="s">
        <v>25</v>
      </c>
      <c r="C30" s="87">
        <v>0</v>
      </c>
      <c r="D30" s="88">
        <v>0</v>
      </c>
      <c r="E30" s="88">
        <v>0</v>
      </c>
      <c r="F30" s="89">
        <f t="shared" si="0"/>
        <v>0</v>
      </c>
      <c r="H30" s="87">
        <v>0</v>
      </c>
      <c r="I30" s="89">
        <f t="shared" si="1"/>
        <v>0</v>
      </c>
    </row>
    <row r="31" spans="1:9" ht="13.5">
      <c r="A31" s="42" t="s">
        <v>26</v>
      </c>
      <c r="C31" s="87">
        <v>0</v>
      </c>
      <c r="D31" s="88">
        <v>0</v>
      </c>
      <c r="E31" s="88">
        <v>0</v>
      </c>
      <c r="F31" s="89">
        <f t="shared" si="0"/>
        <v>0</v>
      </c>
      <c r="H31" s="87">
        <v>0</v>
      </c>
      <c r="I31" s="89">
        <f t="shared" si="1"/>
        <v>0</v>
      </c>
    </row>
    <row r="32" spans="1:9" ht="13.5">
      <c r="A32" s="42" t="s">
        <v>27</v>
      </c>
      <c r="C32" s="87">
        <v>0</v>
      </c>
      <c r="D32" s="88">
        <v>0</v>
      </c>
      <c r="E32" s="88">
        <v>0</v>
      </c>
      <c r="F32" s="89">
        <f t="shared" si="0"/>
        <v>0</v>
      </c>
      <c r="H32" s="87">
        <v>0</v>
      </c>
      <c r="I32" s="89">
        <f t="shared" si="1"/>
        <v>0</v>
      </c>
    </row>
    <row r="33" spans="1:9" ht="13.5">
      <c r="A33" s="42" t="s">
        <v>28</v>
      </c>
      <c r="C33" s="87">
        <v>0</v>
      </c>
      <c r="D33" s="88">
        <v>0</v>
      </c>
      <c r="E33" s="88">
        <v>0</v>
      </c>
      <c r="F33" s="89">
        <f t="shared" si="0"/>
        <v>0</v>
      </c>
      <c r="H33" s="87">
        <v>0</v>
      </c>
      <c r="I33" s="89">
        <f t="shared" si="1"/>
        <v>0</v>
      </c>
    </row>
    <row r="34" spans="1:9" ht="13.5">
      <c r="A34" s="42" t="s">
        <v>29</v>
      </c>
      <c r="C34" s="87">
        <v>0</v>
      </c>
      <c r="D34" s="88">
        <v>0</v>
      </c>
      <c r="E34" s="88">
        <v>0</v>
      </c>
      <c r="F34" s="89">
        <f t="shared" si="0"/>
        <v>0</v>
      </c>
      <c r="H34" s="87">
        <v>0</v>
      </c>
      <c r="I34" s="89">
        <f t="shared" si="1"/>
        <v>0</v>
      </c>
    </row>
    <row r="35" spans="1:9" ht="13.5">
      <c r="A35" s="42" t="s">
        <v>30</v>
      </c>
      <c r="C35" s="87">
        <v>0</v>
      </c>
      <c r="D35" s="88">
        <v>0</v>
      </c>
      <c r="E35" s="88">
        <v>0</v>
      </c>
      <c r="F35" s="89">
        <f t="shared" si="0"/>
        <v>0</v>
      </c>
      <c r="H35" s="87">
        <v>0</v>
      </c>
      <c r="I35" s="89">
        <f t="shared" si="1"/>
        <v>0</v>
      </c>
    </row>
    <row r="36" spans="1:9" ht="13.5">
      <c r="A36" s="42" t="s">
        <v>31</v>
      </c>
      <c r="C36" s="87">
        <v>0</v>
      </c>
      <c r="D36" s="88">
        <v>0</v>
      </c>
      <c r="E36" s="88">
        <v>0</v>
      </c>
      <c r="F36" s="89">
        <f t="shared" si="0"/>
        <v>0</v>
      </c>
      <c r="H36" s="87">
        <v>0</v>
      </c>
      <c r="I36" s="89">
        <f t="shared" si="1"/>
        <v>0</v>
      </c>
    </row>
    <row r="37" spans="1:9" ht="13.5">
      <c r="A37" s="42" t="s">
        <v>32</v>
      </c>
      <c r="C37" s="87">
        <v>0</v>
      </c>
      <c r="D37" s="88">
        <v>0</v>
      </c>
      <c r="E37" s="88">
        <v>0</v>
      </c>
      <c r="F37" s="89">
        <f t="shared" si="0"/>
        <v>0</v>
      </c>
      <c r="H37" s="87">
        <v>0</v>
      </c>
      <c r="I37" s="89">
        <f t="shared" si="1"/>
        <v>0</v>
      </c>
    </row>
    <row r="38" spans="1:9" ht="13.5">
      <c r="A38" s="42" t="s">
        <v>33</v>
      </c>
      <c r="C38" s="87">
        <v>0</v>
      </c>
      <c r="D38" s="88">
        <v>0</v>
      </c>
      <c r="E38" s="88">
        <v>0</v>
      </c>
      <c r="F38" s="89">
        <f t="shared" si="0"/>
        <v>0</v>
      </c>
      <c r="H38" s="87">
        <v>0</v>
      </c>
      <c r="I38" s="89">
        <f t="shared" si="1"/>
        <v>0</v>
      </c>
    </row>
    <row r="39" spans="1:9" ht="13.5">
      <c r="A39" s="42" t="s">
        <v>34</v>
      </c>
      <c r="C39" s="87">
        <v>0</v>
      </c>
      <c r="D39" s="88">
        <v>0</v>
      </c>
      <c r="E39" s="88">
        <v>0</v>
      </c>
      <c r="F39" s="89">
        <f t="shared" si="0"/>
        <v>0</v>
      </c>
      <c r="H39" s="87">
        <v>0</v>
      </c>
      <c r="I39" s="89">
        <f t="shared" si="1"/>
        <v>0</v>
      </c>
    </row>
    <row r="40" spans="1:9" ht="13.5">
      <c r="A40" s="42" t="s">
        <v>35</v>
      </c>
      <c r="C40" s="87">
        <v>0</v>
      </c>
      <c r="D40" s="88">
        <v>0</v>
      </c>
      <c r="E40" s="88">
        <v>0</v>
      </c>
      <c r="F40" s="89">
        <f t="shared" si="0"/>
        <v>0</v>
      </c>
      <c r="H40" s="87">
        <v>0</v>
      </c>
      <c r="I40" s="89">
        <f t="shared" si="1"/>
        <v>0</v>
      </c>
    </row>
    <row r="41" spans="1:9" ht="13.5">
      <c r="A41" s="42" t="s">
        <v>36</v>
      </c>
      <c r="C41" s="87">
        <v>0</v>
      </c>
      <c r="D41" s="88">
        <v>0</v>
      </c>
      <c r="E41" s="88">
        <v>0</v>
      </c>
      <c r="F41" s="89">
        <f t="shared" si="0"/>
        <v>0</v>
      </c>
      <c r="H41" s="87">
        <v>0</v>
      </c>
      <c r="I41" s="89">
        <f t="shared" si="1"/>
        <v>0</v>
      </c>
    </row>
    <row r="42" spans="1:9" ht="13.5">
      <c r="A42" s="42" t="s">
        <v>37</v>
      </c>
      <c r="C42" s="87">
        <v>0</v>
      </c>
      <c r="D42" s="88">
        <v>0</v>
      </c>
      <c r="E42" s="88">
        <v>0</v>
      </c>
      <c r="F42" s="89">
        <f t="shared" si="0"/>
        <v>0</v>
      </c>
      <c r="H42" s="87">
        <v>0</v>
      </c>
      <c r="I42" s="89">
        <f t="shared" si="1"/>
        <v>0</v>
      </c>
    </row>
    <row r="43" spans="1:9" ht="13.5">
      <c r="A43" s="42" t="s">
        <v>38</v>
      </c>
      <c r="C43" s="87">
        <v>0</v>
      </c>
      <c r="D43" s="88">
        <v>0</v>
      </c>
      <c r="E43" s="88">
        <v>0</v>
      </c>
      <c r="F43" s="89">
        <f t="shared" si="0"/>
        <v>0</v>
      </c>
      <c r="H43" s="87">
        <v>0</v>
      </c>
      <c r="I43" s="89">
        <f t="shared" si="1"/>
        <v>0</v>
      </c>
    </row>
    <row r="44" spans="1:9" ht="13.5">
      <c r="A44" s="42" t="s">
        <v>39</v>
      </c>
      <c r="C44" s="87">
        <v>0</v>
      </c>
      <c r="D44" s="88">
        <v>0</v>
      </c>
      <c r="E44" s="88">
        <v>0</v>
      </c>
      <c r="F44" s="89">
        <f t="shared" si="0"/>
        <v>0</v>
      </c>
      <c r="H44" s="87">
        <v>0</v>
      </c>
      <c r="I44" s="89">
        <f t="shared" si="1"/>
        <v>0</v>
      </c>
    </row>
    <row r="45" spans="1:9" ht="13.5">
      <c r="A45" s="42" t="s">
        <v>40</v>
      </c>
      <c r="C45" s="87">
        <v>0</v>
      </c>
      <c r="D45" s="88">
        <v>0</v>
      </c>
      <c r="E45" s="88">
        <v>0</v>
      </c>
      <c r="F45" s="89">
        <f t="shared" si="0"/>
        <v>0</v>
      </c>
      <c r="H45" s="87">
        <v>0</v>
      </c>
      <c r="I45" s="89">
        <f t="shared" si="1"/>
        <v>0</v>
      </c>
    </row>
    <row r="46" spans="1:9" ht="13.5">
      <c r="A46" s="42" t="s">
        <v>41</v>
      </c>
      <c r="C46" s="87">
        <v>0</v>
      </c>
      <c r="D46" s="88">
        <v>0</v>
      </c>
      <c r="E46" s="88">
        <v>0</v>
      </c>
      <c r="F46" s="89">
        <f t="shared" si="0"/>
        <v>0</v>
      </c>
      <c r="H46" s="87">
        <v>0</v>
      </c>
      <c r="I46" s="89">
        <f t="shared" si="1"/>
        <v>0</v>
      </c>
    </row>
    <row r="47" spans="1:9" ht="13.5">
      <c r="A47" s="42" t="s">
        <v>42</v>
      </c>
      <c r="C47" s="87">
        <v>0</v>
      </c>
      <c r="D47" s="88">
        <v>0</v>
      </c>
      <c r="E47" s="88">
        <v>0</v>
      </c>
      <c r="F47" s="89">
        <f t="shared" si="0"/>
        <v>0</v>
      </c>
      <c r="H47" s="87">
        <v>0</v>
      </c>
      <c r="I47" s="89">
        <f t="shared" si="1"/>
        <v>0</v>
      </c>
    </row>
    <row r="48" spans="1:9" ht="13.5">
      <c r="A48" s="42" t="s">
        <v>43</v>
      </c>
      <c r="C48" s="87">
        <v>0</v>
      </c>
      <c r="D48" s="88">
        <v>0</v>
      </c>
      <c r="E48" s="88">
        <v>0</v>
      </c>
      <c r="F48" s="89">
        <f t="shared" si="0"/>
        <v>0</v>
      </c>
      <c r="H48" s="87">
        <v>0</v>
      </c>
      <c r="I48" s="89">
        <f t="shared" si="1"/>
        <v>0</v>
      </c>
    </row>
    <row r="49" spans="1:9" ht="13.5">
      <c r="A49" s="42" t="s">
        <v>44</v>
      </c>
      <c r="C49" s="87">
        <v>0</v>
      </c>
      <c r="D49" s="88">
        <v>0</v>
      </c>
      <c r="E49" s="88">
        <v>0</v>
      </c>
      <c r="F49" s="89">
        <f t="shared" si="0"/>
        <v>0</v>
      </c>
      <c r="H49" s="87">
        <v>0</v>
      </c>
      <c r="I49" s="89">
        <f t="shared" si="1"/>
        <v>0</v>
      </c>
    </row>
    <row r="50" spans="1:9" ht="13.5">
      <c r="A50" s="42" t="s">
        <v>45</v>
      </c>
      <c r="C50" s="87">
        <v>0</v>
      </c>
      <c r="D50" s="88">
        <v>0</v>
      </c>
      <c r="E50" s="88">
        <v>0</v>
      </c>
      <c r="F50" s="89">
        <f t="shared" si="0"/>
        <v>0</v>
      </c>
      <c r="H50" s="87">
        <v>0</v>
      </c>
      <c r="I50" s="89">
        <f t="shared" si="1"/>
        <v>0</v>
      </c>
    </row>
    <row r="51" spans="1:9" ht="13.5">
      <c r="A51" s="42" t="s">
        <v>46</v>
      </c>
      <c r="C51" s="87">
        <v>0</v>
      </c>
      <c r="D51" s="88">
        <v>0</v>
      </c>
      <c r="E51" s="88">
        <v>0</v>
      </c>
      <c r="F51" s="89">
        <f t="shared" si="0"/>
        <v>0</v>
      </c>
      <c r="H51" s="87">
        <v>0</v>
      </c>
      <c r="I51" s="89">
        <f t="shared" si="1"/>
        <v>0</v>
      </c>
    </row>
    <row r="52" spans="1:9" ht="13.5">
      <c r="A52" s="42" t="s">
        <v>47</v>
      </c>
      <c r="C52" s="87">
        <v>0</v>
      </c>
      <c r="D52" s="88">
        <v>0</v>
      </c>
      <c r="E52" s="88">
        <v>0</v>
      </c>
      <c r="F52" s="89">
        <f t="shared" si="0"/>
        <v>0</v>
      </c>
      <c r="H52" s="87">
        <v>0</v>
      </c>
      <c r="I52" s="89">
        <f t="shared" si="1"/>
        <v>0</v>
      </c>
    </row>
    <row r="53" spans="1:9" ht="13.5">
      <c r="A53" s="42" t="s">
        <v>48</v>
      </c>
      <c r="C53" s="87">
        <v>0</v>
      </c>
      <c r="D53" s="88">
        <v>0</v>
      </c>
      <c r="E53" s="88">
        <v>0</v>
      </c>
      <c r="F53" s="89">
        <f t="shared" si="0"/>
        <v>0</v>
      </c>
      <c r="H53" s="87">
        <v>0</v>
      </c>
      <c r="I53" s="89">
        <f t="shared" si="1"/>
        <v>0</v>
      </c>
    </row>
    <row r="54" spans="1:9" ht="13.5">
      <c r="A54" s="42" t="s">
        <v>49</v>
      </c>
      <c r="C54" s="87">
        <v>0</v>
      </c>
      <c r="D54" s="88">
        <v>0</v>
      </c>
      <c r="E54" s="88">
        <v>0</v>
      </c>
      <c r="F54" s="89">
        <f t="shared" si="0"/>
        <v>0</v>
      </c>
      <c r="H54" s="87">
        <v>0</v>
      </c>
      <c r="I54" s="89">
        <f t="shared" si="1"/>
        <v>0</v>
      </c>
    </row>
    <row r="55" spans="1:9" ht="13.5">
      <c r="A55" s="42" t="s">
        <v>64</v>
      </c>
      <c r="C55" s="87">
        <v>0</v>
      </c>
      <c r="D55" s="88">
        <v>0</v>
      </c>
      <c r="E55" s="88">
        <v>0</v>
      </c>
      <c r="F55" s="89">
        <f t="shared" si="0"/>
        <v>0</v>
      </c>
      <c r="H55" s="87">
        <v>456</v>
      </c>
      <c r="I55" s="89">
        <f t="shared" si="1"/>
        <v>-456</v>
      </c>
    </row>
    <row r="56" spans="1:9" ht="13.5">
      <c r="A56" s="42" t="s">
        <v>51</v>
      </c>
      <c r="C56" s="87">
        <v>0</v>
      </c>
      <c r="D56" s="88">
        <v>0</v>
      </c>
      <c r="E56" s="88">
        <v>0</v>
      </c>
      <c r="F56" s="89">
        <f t="shared" si="0"/>
        <v>0</v>
      </c>
      <c r="H56" s="87">
        <v>0</v>
      </c>
      <c r="I56" s="89">
        <f t="shared" si="1"/>
        <v>0</v>
      </c>
    </row>
    <row r="57" spans="1:9" ht="13.5">
      <c r="A57" s="42" t="s">
        <v>52</v>
      </c>
      <c r="C57" s="87">
        <v>0</v>
      </c>
      <c r="D57" s="88">
        <v>0</v>
      </c>
      <c r="E57" s="88">
        <v>0</v>
      </c>
      <c r="F57" s="89">
        <f t="shared" si="0"/>
        <v>0</v>
      </c>
      <c r="H57" s="87">
        <v>0</v>
      </c>
      <c r="I57" s="89">
        <f t="shared" si="1"/>
        <v>0</v>
      </c>
    </row>
    <row r="58" spans="1:9" ht="13.5">
      <c r="A58" s="42" t="s">
        <v>53</v>
      </c>
      <c r="C58" s="87">
        <v>0</v>
      </c>
      <c r="D58" s="88">
        <v>0</v>
      </c>
      <c r="E58" s="88">
        <v>0</v>
      </c>
      <c r="F58" s="89">
        <f t="shared" si="0"/>
        <v>0</v>
      </c>
      <c r="H58" s="87">
        <v>0</v>
      </c>
      <c r="I58" s="89">
        <f t="shared" si="1"/>
        <v>0</v>
      </c>
    </row>
    <row r="59" spans="1:9" ht="13.5">
      <c r="A59" s="42" t="s">
        <v>54</v>
      </c>
      <c r="C59" s="87">
        <v>0</v>
      </c>
      <c r="D59" s="88">
        <v>0</v>
      </c>
      <c r="E59" s="88">
        <v>0</v>
      </c>
      <c r="F59" s="89">
        <f t="shared" si="0"/>
        <v>0</v>
      </c>
      <c r="H59" s="87">
        <v>0</v>
      </c>
      <c r="I59" s="89">
        <f t="shared" si="1"/>
        <v>0</v>
      </c>
    </row>
    <row r="60" spans="1:9" ht="13.5">
      <c r="A60" s="42" t="s">
        <v>55</v>
      </c>
      <c r="C60" s="87">
        <v>0</v>
      </c>
      <c r="D60" s="88">
        <v>0</v>
      </c>
      <c r="E60" s="88">
        <v>0</v>
      </c>
      <c r="F60" s="89">
        <f t="shared" si="0"/>
        <v>0</v>
      </c>
      <c r="H60" s="87">
        <v>0</v>
      </c>
      <c r="I60" s="89">
        <f t="shared" si="1"/>
        <v>0</v>
      </c>
    </row>
    <row r="61" spans="1:9" ht="13.5">
      <c r="A61" s="42" t="s">
        <v>56</v>
      </c>
      <c r="C61" s="87">
        <v>0</v>
      </c>
      <c r="D61" s="88">
        <v>0</v>
      </c>
      <c r="E61" s="88">
        <v>0</v>
      </c>
      <c r="F61" s="89">
        <f t="shared" si="0"/>
        <v>0</v>
      </c>
      <c r="H61" s="87">
        <v>0</v>
      </c>
      <c r="I61" s="89">
        <f t="shared" si="1"/>
        <v>0</v>
      </c>
    </row>
    <row r="62" spans="1:9" ht="13.5">
      <c r="A62" s="42" t="s">
        <v>57</v>
      </c>
      <c r="C62" s="87">
        <v>0</v>
      </c>
      <c r="D62" s="88">
        <v>0</v>
      </c>
      <c r="E62" s="88">
        <v>0</v>
      </c>
      <c r="F62" s="89">
        <f t="shared" si="0"/>
        <v>0</v>
      </c>
      <c r="H62" s="87">
        <v>0</v>
      </c>
      <c r="I62" s="89">
        <f t="shared" si="1"/>
        <v>0</v>
      </c>
    </row>
    <row r="63" spans="1:9" ht="13.5">
      <c r="A63" s="42" t="s">
        <v>58</v>
      </c>
      <c r="C63" s="87">
        <v>0</v>
      </c>
      <c r="D63" s="88">
        <v>0</v>
      </c>
      <c r="E63" s="88">
        <v>0</v>
      </c>
      <c r="F63" s="89">
        <f t="shared" si="0"/>
        <v>0</v>
      </c>
      <c r="H63" s="87">
        <v>0</v>
      </c>
      <c r="I63" s="89">
        <f t="shared" si="1"/>
        <v>0</v>
      </c>
    </row>
    <row r="64" spans="3:9" ht="13.5">
      <c r="C64" s="87"/>
      <c r="D64" s="88"/>
      <c r="E64" s="88"/>
      <c r="F64" s="89"/>
      <c r="H64" s="87"/>
      <c r="I64" s="96"/>
    </row>
    <row r="65" spans="1:9" ht="14.25" thickBot="1">
      <c r="A65" s="125" t="s">
        <v>59</v>
      </c>
      <c r="C65" s="98">
        <f>SUM(C6:C64)</f>
        <v>0</v>
      </c>
      <c r="D65" s="99">
        <f>SUM(D6:D64)</f>
        <v>8346</v>
      </c>
      <c r="E65" s="99">
        <f>SUM(E6:E64)</f>
        <v>4494</v>
      </c>
      <c r="F65" s="100">
        <f>SUM(F6:F64)</f>
        <v>12840</v>
      </c>
      <c r="G65" s="118"/>
      <c r="H65" s="98">
        <f>SUM(H6:H64)</f>
        <v>10186</v>
      </c>
      <c r="I65" s="100">
        <f>SUM(I6:I64)</f>
        <v>-1840</v>
      </c>
    </row>
  </sheetData>
  <sheetProtection/>
  <mergeCells count="2">
    <mergeCell ref="C2:F2"/>
    <mergeCell ref="C3:F3"/>
  </mergeCells>
  <hyperlinks>
    <hyperlink ref="C1" r:id="rId1" display="FY 0809 PC 101.xls"/>
    <hyperlink ref="H1" r:id="rId2" display="FY 07-08 PC 101.xls"/>
  </hyperlinks>
  <printOptions horizontalCentered="1"/>
  <pageMargins left="0" right="0" top="0.5" bottom="0.25" header="0.25" footer="0"/>
  <pageSetup horizontalDpi="600" verticalDpi="600" orientation="landscape" scale="62" r:id="rId3"/>
  <headerFooter alignWithMargins="0">
    <oddFooter>&amp;L&amp;Z&amp;F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P68"/>
  <sheetViews>
    <sheetView zoomScale="85" zoomScaleNormal="85" zoomScalePageLayoutView="0" workbookViewId="0" topLeftCell="A1">
      <selection activeCell="E20" sqref="E20"/>
    </sheetView>
  </sheetViews>
  <sheetFormatPr defaultColWidth="9.140625" defaultRowHeight="12.75"/>
  <cols>
    <col min="1" max="1" width="18.7109375" style="48" customWidth="1"/>
    <col min="2" max="2" width="2.8515625" style="42" customWidth="1"/>
    <col min="3" max="3" width="10.140625" style="105" customWidth="1"/>
    <col min="4" max="4" width="11.28125" style="105" customWidth="1"/>
    <col min="5" max="5" width="11.57421875" style="105" customWidth="1"/>
    <col min="6" max="6" width="8.8515625" style="105" customWidth="1"/>
    <col min="7" max="7" width="2.8515625" style="42" customWidth="1"/>
    <col min="8" max="8" width="10.140625" style="44" customWidth="1"/>
    <col min="9" max="9" width="11.7109375" style="44" bestFit="1" customWidth="1"/>
    <col min="10" max="10" width="11.57421875" style="44" customWidth="1"/>
    <col min="11" max="11" width="8.8515625" style="44" customWidth="1"/>
    <col min="12" max="12" width="2.8515625" style="42" customWidth="1"/>
    <col min="13" max="13" width="19.00390625" style="88" customWidth="1"/>
    <col min="14" max="14" width="19.00390625" style="44" customWidth="1"/>
    <col min="15" max="15" width="13.421875" style="42" customWidth="1"/>
    <col min="16" max="16384" width="9.140625" style="42" customWidth="1"/>
  </cols>
  <sheetData>
    <row r="1" ht="16.5">
      <c r="A1" s="43" t="s">
        <v>122</v>
      </c>
    </row>
    <row r="4" spans="3:15" ht="13.5">
      <c r="C4" s="106" t="s">
        <v>121</v>
      </c>
      <c r="D4" s="106"/>
      <c r="E4" s="106"/>
      <c r="F4" s="106"/>
      <c r="H4" s="107" t="str">
        <f>C4</f>
        <v>FY 08/09 IHSS</v>
      </c>
      <c r="I4" s="107"/>
      <c r="J4" s="107"/>
      <c r="K4" s="107"/>
      <c r="M4" s="108" t="s">
        <v>116</v>
      </c>
      <c r="N4" s="108" t="s">
        <v>81</v>
      </c>
      <c r="O4" s="109"/>
    </row>
    <row r="5" spans="3:15" ht="13.5">
      <c r="C5" s="106" t="s">
        <v>109</v>
      </c>
      <c r="D5" s="106"/>
      <c r="E5" s="106"/>
      <c r="F5" s="106"/>
      <c r="H5" s="107" t="s">
        <v>110</v>
      </c>
      <c r="I5" s="107"/>
      <c r="J5" s="107"/>
      <c r="K5" s="107"/>
      <c r="M5" s="108" t="s">
        <v>59</v>
      </c>
      <c r="N5" s="108" t="s">
        <v>94</v>
      </c>
      <c r="O5" s="109"/>
    </row>
    <row r="6" spans="3:15" ht="13.5">
      <c r="C6" s="110" t="s">
        <v>61</v>
      </c>
      <c r="D6" s="110" t="s">
        <v>62</v>
      </c>
      <c r="E6" s="110" t="s">
        <v>63</v>
      </c>
      <c r="F6" s="110" t="s">
        <v>59</v>
      </c>
      <c r="H6" s="111" t="s">
        <v>61</v>
      </c>
      <c r="I6" s="111" t="s">
        <v>62</v>
      </c>
      <c r="J6" s="111" t="s">
        <v>63</v>
      </c>
      <c r="K6" s="111" t="s">
        <v>59</v>
      </c>
      <c r="M6" s="108" t="s">
        <v>106</v>
      </c>
      <c r="N6" s="108" t="s">
        <v>106</v>
      </c>
      <c r="O6" s="109"/>
    </row>
    <row r="7" spans="1:15" ht="13.5">
      <c r="A7" s="71" t="s">
        <v>0</v>
      </c>
      <c r="C7" s="94" t="s">
        <v>105</v>
      </c>
      <c r="H7" s="88" t="s">
        <v>111</v>
      </c>
      <c r="M7" s="108" t="s">
        <v>112</v>
      </c>
      <c r="N7" s="108" t="s">
        <v>112</v>
      </c>
      <c r="O7" s="109" t="s">
        <v>107</v>
      </c>
    </row>
    <row r="8" spans="3:14" ht="13.5">
      <c r="C8" s="112" t="s">
        <v>144</v>
      </c>
      <c r="H8" s="113" t="s">
        <v>144</v>
      </c>
      <c r="N8" s="113" t="s">
        <v>145</v>
      </c>
    </row>
    <row r="9" spans="1:15" ht="13.5">
      <c r="A9" s="48" t="s">
        <v>1</v>
      </c>
      <c r="M9" s="88">
        <f aca="true" t="shared" si="0" ref="M9:M66">SUM(D9,I9)</f>
        <v>0</v>
      </c>
      <c r="N9" s="44">
        <v>0</v>
      </c>
      <c r="O9" s="44">
        <f>M9-N9</f>
        <v>0</v>
      </c>
    </row>
    <row r="10" spans="1:15" ht="13.5">
      <c r="A10" s="48" t="s">
        <v>2</v>
      </c>
      <c r="M10" s="88">
        <f t="shared" si="0"/>
        <v>0</v>
      </c>
      <c r="N10" s="44">
        <v>0</v>
      </c>
      <c r="O10" s="44">
        <f aca="true" t="shared" si="1" ref="O10:O66">M10-N10</f>
        <v>0</v>
      </c>
    </row>
    <row r="11" spans="1:15" ht="13.5">
      <c r="A11" s="48" t="s">
        <v>3</v>
      </c>
      <c r="M11" s="88">
        <f t="shared" si="0"/>
        <v>0</v>
      </c>
      <c r="N11" s="44">
        <v>0</v>
      </c>
      <c r="O11" s="44">
        <f t="shared" si="1"/>
        <v>0</v>
      </c>
    </row>
    <row r="12" spans="1:16" ht="13.5">
      <c r="A12" s="48" t="s">
        <v>4</v>
      </c>
      <c r="D12" s="105">
        <v>26307</v>
      </c>
      <c r="I12" s="44">
        <v>-18853</v>
      </c>
      <c r="M12" s="88">
        <f t="shared" si="0"/>
        <v>7454</v>
      </c>
      <c r="N12" s="44">
        <v>6135</v>
      </c>
      <c r="O12" s="44">
        <f>M12-N12</f>
        <v>1319</v>
      </c>
      <c r="P12" s="114"/>
    </row>
    <row r="13" spans="1:16" ht="13.5">
      <c r="A13" s="48" t="s">
        <v>5</v>
      </c>
      <c r="M13" s="88">
        <f t="shared" si="0"/>
        <v>0</v>
      </c>
      <c r="N13" s="44">
        <v>0</v>
      </c>
      <c r="O13" s="44">
        <f t="shared" si="1"/>
        <v>0</v>
      </c>
      <c r="P13" s="114"/>
    </row>
    <row r="14" spans="1:16" ht="13.5">
      <c r="A14" s="48" t="s">
        <v>6</v>
      </c>
      <c r="M14" s="88">
        <f t="shared" si="0"/>
        <v>0</v>
      </c>
      <c r="N14" s="44">
        <v>0</v>
      </c>
      <c r="O14" s="44">
        <f t="shared" si="1"/>
        <v>0</v>
      </c>
      <c r="P14" s="114"/>
    </row>
    <row r="15" spans="1:16" ht="13.5">
      <c r="A15" s="48" t="s">
        <v>7</v>
      </c>
      <c r="M15" s="88">
        <f t="shared" si="0"/>
        <v>0</v>
      </c>
      <c r="N15" s="44">
        <v>0</v>
      </c>
      <c r="O15" s="44">
        <f t="shared" si="1"/>
        <v>0</v>
      </c>
      <c r="P15" s="114"/>
    </row>
    <row r="16" spans="1:16" ht="13.5">
      <c r="A16" s="48" t="s">
        <v>8</v>
      </c>
      <c r="M16" s="88">
        <f t="shared" si="0"/>
        <v>0</v>
      </c>
      <c r="N16" s="44">
        <v>0</v>
      </c>
      <c r="O16" s="44">
        <f t="shared" si="1"/>
        <v>0</v>
      </c>
      <c r="P16" s="114"/>
    </row>
    <row r="17" spans="1:16" ht="13.5">
      <c r="A17" s="48" t="s">
        <v>9</v>
      </c>
      <c r="M17" s="88">
        <f t="shared" si="0"/>
        <v>0</v>
      </c>
      <c r="N17" s="44">
        <v>0</v>
      </c>
      <c r="O17" s="44">
        <f t="shared" si="1"/>
        <v>0</v>
      </c>
      <c r="P17" s="114"/>
    </row>
    <row r="18" spans="1:16" ht="13.5">
      <c r="A18" s="48" t="s">
        <v>10</v>
      </c>
      <c r="M18" s="88">
        <f t="shared" si="0"/>
        <v>0</v>
      </c>
      <c r="N18" s="44">
        <v>0</v>
      </c>
      <c r="O18" s="44">
        <f t="shared" si="1"/>
        <v>0</v>
      </c>
      <c r="P18" s="114"/>
    </row>
    <row r="19" spans="1:16" ht="13.5">
      <c r="A19" s="48" t="s">
        <v>11</v>
      </c>
      <c r="M19" s="88">
        <f t="shared" si="0"/>
        <v>0</v>
      </c>
      <c r="N19" s="44">
        <v>0</v>
      </c>
      <c r="O19" s="44">
        <f t="shared" si="1"/>
        <v>0</v>
      </c>
      <c r="P19" s="114"/>
    </row>
    <row r="20" spans="1:16" ht="13.5">
      <c r="A20" s="48" t="s">
        <v>12</v>
      </c>
      <c r="M20" s="88">
        <f t="shared" si="0"/>
        <v>0</v>
      </c>
      <c r="N20" s="44">
        <v>0</v>
      </c>
      <c r="O20" s="44">
        <f t="shared" si="1"/>
        <v>0</v>
      </c>
      <c r="P20" s="114"/>
    </row>
    <row r="21" spans="1:16" ht="13.5">
      <c r="A21" s="48" t="s">
        <v>13</v>
      </c>
      <c r="M21" s="88">
        <f t="shared" si="0"/>
        <v>0</v>
      </c>
      <c r="N21" s="44">
        <v>0</v>
      </c>
      <c r="O21" s="44">
        <f t="shared" si="1"/>
        <v>0</v>
      </c>
      <c r="P21" s="114"/>
    </row>
    <row r="22" spans="1:16" ht="13.5">
      <c r="A22" s="48" t="s">
        <v>14</v>
      </c>
      <c r="M22" s="88">
        <f t="shared" si="0"/>
        <v>0</v>
      </c>
      <c r="N22" s="44">
        <v>0</v>
      </c>
      <c r="O22" s="44">
        <f t="shared" si="1"/>
        <v>0</v>
      </c>
      <c r="P22" s="114"/>
    </row>
    <row r="23" spans="1:16" ht="13.5">
      <c r="A23" s="48" t="s">
        <v>15</v>
      </c>
      <c r="M23" s="88">
        <f t="shared" si="0"/>
        <v>0</v>
      </c>
      <c r="N23" s="44">
        <v>0</v>
      </c>
      <c r="O23" s="44">
        <f t="shared" si="1"/>
        <v>0</v>
      </c>
      <c r="P23" s="114"/>
    </row>
    <row r="24" spans="1:16" ht="13.5">
      <c r="A24" s="48" t="s">
        <v>16</v>
      </c>
      <c r="M24" s="88">
        <f t="shared" si="0"/>
        <v>0</v>
      </c>
      <c r="N24" s="44">
        <v>0</v>
      </c>
      <c r="O24" s="44">
        <f t="shared" si="1"/>
        <v>0</v>
      </c>
      <c r="P24" s="114"/>
    </row>
    <row r="25" spans="1:16" ht="13.5">
      <c r="A25" s="48" t="s">
        <v>17</v>
      </c>
      <c r="M25" s="88">
        <f t="shared" si="0"/>
        <v>0</v>
      </c>
      <c r="N25" s="44">
        <v>0</v>
      </c>
      <c r="O25" s="44">
        <f t="shared" si="1"/>
        <v>0</v>
      </c>
      <c r="P25" s="114"/>
    </row>
    <row r="26" spans="1:16" ht="13.5">
      <c r="A26" s="48" t="s">
        <v>18</v>
      </c>
      <c r="M26" s="88">
        <f t="shared" si="0"/>
        <v>0</v>
      </c>
      <c r="N26" s="44">
        <v>0</v>
      </c>
      <c r="O26" s="44">
        <f t="shared" si="1"/>
        <v>0</v>
      </c>
      <c r="P26" s="114"/>
    </row>
    <row r="27" spans="1:16" ht="13.5">
      <c r="A27" s="48" t="s">
        <v>19</v>
      </c>
      <c r="M27" s="88">
        <f t="shared" si="0"/>
        <v>0</v>
      </c>
      <c r="N27" s="44">
        <v>0</v>
      </c>
      <c r="O27" s="44">
        <f t="shared" si="1"/>
        <v>0</v>
      </c>
      <c r="P27" s="114"/>
    </row>
    <row r="28" spans="1:16" ht="13.5">
      <c r="A28" s="48" t="s">
        <v>20</v>
      </c>
      <c r="M28" s="88">
        <f t="shared" si="0"/>
        <v>0</v>
      </c>
      <c r="N28" s="44">
        <v>0</v>
      </c>
      <c r="O28" s="44">
        <f t="shared" si="1"/>
        <v>0</v>
      </c>
      <c r="P28" s="114"/>
    </row>
    <row r="29" spans="1:16" ht="13.5">
      <c r="A29" s="48" t="s">
        <v>21</v>
      </c>
      <c r="M29" s="88">
        <f t="shared" si="0"/>
        <v>0</v>
      </c>
      <c r="N29" s="44">
        <v>0</v>
      </c>
      <c r="O29" s="44">
        <f t="shared" si="1"/>
        <v>0</v>
      </c>
      <c r="P29" s="114"/>
    </row>
    <row r="30" spans="1:16" ht="13.5">
      <c r="A30" s="48" t="s">
        <v>22</v>
      </c>
      <c r="M30" s="88">
        <f t="shared" si="0"/>
        <v>0</v>
      </c>
      <c r="N30" s="44">
        <v>0</v>
      </c>
      <c r="O30" s="44">
        <f t="shared" si="1"/>
        <v>0</v>
      </c>
      <c r="P30" s="114"/>
    </row>
    <row r="31" spans="1:16" ht="13.5">
      <c r="A31" s="48" t="s">
        <v>23</v>
      </c>
      <c r="M31" s="88">
        <f t="shared" si="0"/>
        <v>0</v>
      </c>
      <c r="N31" s="44">
        <v>0</v>
      </c>
      <c r="O31" s="44">
        <f t="shared" si="1"/>
        <v>0</v>
      </c>
      <c r="P31" s="114"/>
    </row>
    <row r="32" spans="1:16" ht="13.5">
      <c r="A32" s="48" t="s">
        <v>24</v>
      </c>
      <c r="M32" s="88">
        <f t="shared" si="0"/>
        <v>0</v>
      </c>
      <c r="N32" s="44">
        <v>0</v>
      </c>
      <c r="O32" s="44">
        <f t="shared" si="1"/>
        <v>0</v>
      </c>
      <c r="P32" s="114"/>
    </row>
    <row r="33" spans="1:16" ht="13.5">
      <c r="A33" s="48" t="s">
        <v>25</v>
      </c>
      <c r="M33" s="88">
        <f t="shared" si="0"/>
        <v>0</v>
      </c>
      <c r="N33" s="44">
        <v>0</v>
      </c>
      <c r="O33" s="44">
        <f t="shared" si="1"/>
        <v>0</v>
      </c>
      <c r="P33" s="114"/>
    </row>
    <row r="34" spans="1:16" ht="13.5">
      <c r="A34" s="48" t="s">
        <v>26</v>
      </c>
      <c r="M34" s="88">
        <f t="shared" si="0"/>
        <v>0</v>
      </c>
      <c r="N34" s="44">
        <v>0</v>
      </c>
      <c r="O34" s="44">
        <f t="shared" si="1"/>
        <v>0</v>
      </c>
      <c r="P34" s="114"/>
    </row>
    <row r="35" spans="1:16" ht="13.5">
      <c r="A35" s="48" t="s">
        <v>27</v>
      </c>
      <c r="M35" s="88">
        <f t="shared" si="0"/>
        <v>0</v>
      </c>
      <c r="N35" s="44">
        <v>0</v>
      </c>
      <c r="O35" s="44">
        <f t="shared" si="1"/>
        <v>0</v>
      </c>
      <c r="P35" s="114"/>
    </row>
    <row r="36" spans="1:16" ht="13.5">
      <c r="A36" s="48" t="s">
        <v>28</v>
      </c>
      <c r="M36" s="88">
        <f t="shared" si="0"/>
        <v>0</v>
      </c>
      <c r="N36" s="44">
        <v>0</v>
      </c>
      <c r="O36" s="44">
        <f t="shared" si="1"/>
        <v>0</v>
      </c>
      <c r="P36" s="114"/>
    </row>
    <row r="37" spans="1:16" ht="13.5">
      <c r="A37" s="48" t="s">
        <v>29</v>
      </c>
      <c r="M37" s="88">
        <f t="shared" si="0"/>
        <v>0</v>
      </c>
      <c r="N37" s="44">
        <v>0</v>
      </c>
      <c r="O37" s="44">
        <f t="shared" si="1"/>
        <v>0</v>
      </c>
      <c r="P37" s="114"/>
    </row>
    <row r="38" spans="1:16" ht="13.5">
      <c r="A38" s="48" t="s">
        <v>30</v>
      </c>
      <c r="M38" s="88">
        <f t="shared" si="0"/>
        <v>0</v>
      </c>
      <c r="N38" s="44">
        <v>0</v>
      </c>
      <c r="O38" s="44">
        <f t="shared" si="1"/>
        <v>0</v>
      </c>
      <c r="P38" s="114"/>
    </row>
    <row r="39" spans="1:16" ht="13.5">
      <c r="A39" s="48" t="s">
        <v>31</v>
      </c>
      <c r="M39" s="88">
        <f t="shared" si="0"/>
        <v>0</v>
      </c>
      <c r="N39" s="44">
        <v>0</v>
      </c>
      <c r="O39" s="44">
        <f t="shared" si="1"/>
        <v>0</v>
      </c>
      <c r="P39" s="114"/>
    </row>
    <row r="40" spans="1:16" ht="13.5">
      <c r="A40" s="48" t="s">
        <v>32</v>
      </c>
      <c r="M40" s="88">
        <f t="shared" si="0"/>
        <v>0</v>
      </c>
      <c r="N40" s="44">
        <v>0</v>
      </c>
      <c r="O40" s="44">
        <f t="shared" si="1"/>
        <v>0</v>
      </c>
      <c r="P40" s="114"/>
    </row>
    <row r="41" spans="1:16" ht="13.5">
      <c r="A41" s="48" t="s">
        <v>33</v>
      </c>
      <c r="D41" s="105">
        <v>1768456</v>
      </c>
      <c r="I41" s="44">
        <v>-1230747</v>
      </c>
      <c r="M41" s="88">
        <f t="shared" si="0"/>
        <v>537709</v>
      </c>
      <c r="N41" s="44">
        <v>275425</v>
      </c>
      <c r="O41" s="44">
        <f t="shared" si="1"/>
        <v>262284</v>
      </c>
      <c r="P41" s="114"/>
    </row>
    <row r="42" spans="1:16" ht="13.5">
      <c r="A42" s="48" t="s">
        <v>34</v>
      </c>
      <c r="M42" s="88">
        <f t="shared" si="0"/>
        <v>0</v>
      </c>
      <c r="N42" s="44">
        <v>0</v>
      </c>
      <c r="O42" s="44">
        <f t="shared" si="1"/>
        <v>0</v>
      </c>
      <c r="P42" s="114"/>
    </row>
    <row r="43" spans="1:16" ht="13.5">
      <c r="A43" s="48" t="s">
        <v>35</v>
      </c>
      <c r="M43" s="88">
        <f t="shared" si="0"/>
        <v>0</v>
      </c>
      <c r="N43" s="44">
        <v>0</v>
      </c>
      <c r="O43" s="44">
        <f t="shared" si="1"/>
        <v>0</v>
      </c>
      <c r="P43" s="114"/>
    </row>
    <row r="44" spans="1:16" ht="13.5">
      <c r="A44" s="48" t="s">
        <v>36</v>
      </c>
      <c r="M44" s="88">
        <f t="shared" si="0"/>
        <v>0</v>
      </c>
      <c r="N44" s="44">
        <v>0</v>
      </c>
      <c r="O44" s="44">
        <f t="shared" si="1"/>
        <v>0</v>
      </c>
      <c r="P44" s="114"/>
    </row>
    <row r="45" spans="1:16" ht="13.5">
      <c r="A45" s="48" t="s">
        <v>37</v>
      </c>
      <c r="D45" s="105">
        <v>0</v>
      </c>
      <c r="I45" s="44">
        <v>0</v>
      </c>
      <c r="M45" s="88">
        <f t="shared" si="0"/>
        <v>0</v>
      </c>
      <c r="N45" s="44">
        <v>0</v>
      </c>
      <c r="O45" s="44">
        <f t="shared" si="1"/>
        <v>0</v>
      </c>
      <c r="P45" s="114" t="s">
        <v>108</v>
      </c>
    </row>
    <row r="46" spans="1:16" ht="13.5">
      <c r="A46" s="48" t="s">
        <v>38</v>
      </c>
      <c r="D46" s="105">
        <v>680500</v>
      </c>
      <c r="I46" s="44">
        <v>-902293</v>
      </c>
      <c r="M46" s="88">
        <f t="shared" si="0"/>
        <v>-221793</v>
      </c>
      <c r="N46" s="44">
        <v>-283385</v>
      </c>
      <c r="O46" s="44">
        <f t="shared" si="1"/>
        <v>61592</v>
      </c>
      <c r="P46" s="114"/>
    </row>
    <row r="47" spans="1:16" ht="13.5">
      <c r="A47" s="48" t="s">
        <v>39</v>
      </c>
      <c r="D47" s="105">
        <v>282121</v>
      </c>
      <c r="I47" s="44">
        <v>-330968</v>
      </c>
      <c r="M47" s="88">
        <f t="shared" si="0"/>
        <v>-48847</v>
      </c>
      <c r="N47" s="44">
        <v>3315</v>
      </c>
      <c r="O47" s="44">
        <f t="shared" si="1"/>
        <v>-52162</v>
      </c>
      <c r="P47" s="114"/>
    </row>
    <row r="48" spans="1:16" ht="13.5">
      <c r="A48" s="48" t="s">
        <v>40</v>
      </c>
      <c r="I48" s="115"/>
      <c r="M48" s="88">
        <f t="shared" si="0"/>
        <v>0</v>
      </c>
      <c r="N48" s="44">
        <v>0</v>
      </c>
      <c r="O48" s="44">
        <f t="shared" si="1"/>
        <v>0</v>
      </c>
      <c r="P48" s="114"/>
    </row>
    <row r="49" spans="1:16" ht="13.5">
      <c r="A49" s="48" t="s">
        <v>41</v>
      </c>
      <c r="D49" s="105">
        <v>26462</v>
      </c>
      <c r="I49" s="44">
        <v>-17286</v>
      </c>
      <c r="M49" s="88">
        <f t="shared" si="0"/>
        <v>9176</v>
      </c>
      <c r="N49" s="44">
        <v>4490</v>
      </c>
      <c r="O49" s="44">
        <f t="shared" si="1"/>
        <v>4686</v>
      </c>
      <c r="P49" s="114"/>
    </row>
    <row r="50" spans="1:16" ht="13.5">
      <c r="A50" s="48" t="s">
        <v>42</v>
      </c>
      <c r="D50" s="105">
        <v>143195</v>
      </c>
      <c r="I50" s="44">
        <v>-96805</v>
      </c>
      <c r="M50" s="88">
        <f t="shared" si="0"/>
        <v>46390</v>
      </c>
      <c r="N50" s="44">
        <v>17320</v>
      </c>
      <c r="O50" s="44">
        <f t="shared" si="1"/>
        <v>29070</v>
      </c>
      <c r="P50" s="114"/>
    </row>
    <row r="51" spans="1:16" ht="13.5">
      <c r="A51" s="48" t="s">
        <v>43</v>
      </c>
      <c r="M51" s="88">
        <f t="shared" si="0"/>
        <v>0</v>
      </c>
      <c r="N51" s="44">
        <v>0</v>
      </c>
      <c r="O51" s="44">
        <f t="shared" si="1"/>
        <v>0</v>
      </c>
      <c r="P51" s="114"/>
    </row>
    <row r="52" spans="1:16" ht="13.5">
      <c r="A52" s="48" t="s">
        <v>44</v>
      </c>
      <c r="M52" s="88">
        <f t="shared" si="0"/>
        <v>0</v>
      </c>
      <c r="N52" s="44">
        <v>0</v>
      </c>
      <c r="O52" s="44">
        <f t="shared" si="1"/>
        <v>0</v>
      </c>
      <c r="P52" s="114"/>
    </row>
    <row r="53" spans="1:16" ht="13.5">
      <c r="A53" s="48" t="s">
        <v>45</v>
      </c>
      <c r="M53" s="88">
        <f t="shared" si="0"/>
        <v>0</v>
      </c>
      <c r="N53" s="44">
        <v>0</v>
      </c>
      <c r="O53" s="44">
        <f t="shared" si="1"/>
        <v>0</v>
      </c>
      <c r="P53" s="114"/>
    </row>
    <row r="54" spans="1:16" ht="13.5">
      <c r="A54" s="48" t="s">
        <v>46</v>
      </c>
      <c r="M54" s="88">
        <f t="shared" si="0"/>
        <v>0</v>
      </c>
      <c r="N54" s="44">
        <v>0</v>
      </c>
      <c r="O54" s="44">
        <f t="shared" si="1"/>
        <v>0</v>
      </c>
      <c r="P54" s="114"/>
    </row>
    <row r="55" spans="1:16" ht="13.5">
      <c r="A55" s="48" t="s">
        <v>47</v>
      </c>
      <c r="M55" s="88">
        <f t="shared" si="0"/>
        <v>0</v>
      </c>
      <c r="N55" s="44">
        <v>0</v>
      </c>
      <c r="O55" s="44">
        <f t="shared" si="1"/>
        <v>0</v>
      </c>
      <c r="P55" s="114"/>
    </row>
    <row r="56" spans="1:16" ht="13.5">
      <c r="A56" s="48" t="s">
        <v>48</v>
      </c>
      <c r="M56" s="88">
        <f t="shared" si="0"/>
        <v>0</v>
      </c>
      <c r="N56" s="44">
        <v>0</v>
      </c>
      <c r="O56" s="44">
        <f t="shared" si="1"/>
        <v>0</v>
      </c>
      <c r="P56" s="114"/>
    </row>
    <row r="57" spans="1:16" ht="13.5">
      <c r="A57" s="48" t="s">
        <v>49</v>
      </c>
      <c r="M57" s="88">
        <f t="shared" si="0"/>
        <v>0</v>
      </c>
      <c r="N57" s="44">
        <v>0</v>
      </c>
      <c r="O57" s="44">
        <f t="shared" si="1"/>
        <v>0</v>
      </c>
      <c r="P57" s="114"/>
    </row>
    <row r="58" spans="1:16" ht="13.5">
      <c r="A58" s="48" t="s">
        <v>50</v>
      </c>
      <c r="M58" s="88">
        <f t="shared" si="0"/>
        <v>0</v>
      </c>
      <c r="N58" s="44">
        <v>0</v>
      </c>
      <c r="O58" s="44">
        <f t="shared" si="1"/>
        <v>0</v>
      </c>
      <c r="P58" s="114"/>
    </row>
    <row r="59" spans="1:16" ht="13.5">
      <c r="A59" s="48" t="s">
        <v>51</v>
      </c>
      <c r="M59" s="88">
        <f t="shared" si="0"/>
        <v>0</v>
      </c>
      <c r="N59" s="44">
        <v>0</v>
      </c>
      <c r="O59" s="44">
        <f t="shared" si="1"/>
        <v>0</v>
      </c>
      <c r="P59" s="114"/>
    </row>
    <row r="60" spans="1:16" ht="13.5">
      <c r="A60" s="48" t="s">
        <v>52</v>
      </c>
      <c r="M60" s="88">
        <f t="shared" si="0"/>
        <v>0</v>
      </c>
      <c r="N60" s="44">
        <v>0</v>
      </c>
      <c r="O60" s="44">
        <f t="shared" si="1"/>
        <v>0</v>
      </c>
      <c r="P60" s="114"/>
    </row>
    <row r="61" spans="1:16" ht="13.5">
      <c r="A61" s="48" t="s">
        <v>53</v>
      </c>
      <c r="M61" s="88">
        <f t="shared" si="0"/>
        <v>0</v>
      </c>
      <c r="N61" s="44">
        <v>0</v>
      </c>
      <c r="O61" s="44">
        <f t="shared" si="1"/>
        <v>0</v>
      </c>
      <c r="P61" s="114"/>
    </row>
    <row r="62" spans="1:16" ht="13.5">
      <c r="A62" s="48" t="s">
        <v>54</v>
      </c>
      <c r="M62" s="88">
        <f t="shared" si="0"/>
        <v>0</v>
      </c>
      <c r="N62" s="44">
        <v>0</v>
      </c>
      <c r="O62" s="44">
        <f t="shared" si="1"/>
        <v>0</v>
      </c>
      <c r="P62" s="114"/>
    </row>
    <row r="63" spans="1:16" ht="13.5">
      <c r="A63" s="48" t="s">
        <v>55</v>
      </c>
      <c r="M63" s="88">
        <f t="shared" si="0"/>
        <v>0</v>
      </c>
      <c r="N63" s="44">
        <v>0</v>
      </c>
      <c r="O63" s="44">
        <f t="shared" si="1"/>
        <v>0</v>
      </c>
      <c r="P63" s="114"/>
    </row>
    <row r="64" spans="1:16" ht="13.5">
      <c r="A64" s="48" t="s">
        <v>56</v>
      </c>
      <c r="M64" s="88">
        <f t="shared" si="0"/>
        <v>0</v>
      </c>
      <c r="N64" s="44">
        <v>0</v>
      </c>
      <c r="O64" s="44">
        <f t="shared" si="1"/>
        <v>0</v>
      </c>
      <c r="P64" s="114"/>
    </row>
    <row r="65" spans="1:16" ht="13.5">
      <c r="A65" s="48" t="s">
        <v>57</v>
      </c>
      <c r="M65" s="88">
        <f t="shared" si="0"/>
        <v>0</v>
      </c>
      <c r="N65" s="44">
        <v>0</v>
      </c>
      <c r="O65" s="44">
        <f t="shared" si="1"/>
        <v>0</v>
      </c>
      <c r="P65" s="114"/>
    </row>
    <row r="66" spans="1:16" ht="13.5">
      <c r="A66" s="48" t="s">
        <v>58</v>
      </c>
      <c r="M66" s="88">
        <f t="shared" si="0"/>
        <v>0</v>
      </c>
      <c r="N66" s="44">
        <v>0</v>
      </c>
      <c r="O66" s="44">
        <f t="shared" si="1"/>
        <v>0</v>
      </c>
      <c r="P66" s="114"/>
    </row>
    <row r="68" spans="1:15" ht="13.5">
      <c r="A68" s="97" t="s">
        <v>59</v>
      </c>
      <c r="C68" s="116">
        <f>SUM(C9:C66)</f>
        <v>0</v>
      </c>
      <c r="D68" s="116">
        <f>SUM(D9:D66)</f>
        <v>2927041</v>
      </c>
      <c r="E68" s="116">
        <f>SUM(E9:E66)</f>
        <v>0</v>
      </c>
      <c r="F68" s="116">
        <f>SUM(F9:F66)</f>
        <v>0</v>
      </c>
      <c r="H68" s="117">
        <f>SUM(H9:H66)</f>
        <v>0</v>
      </c>
      <c r="I68" s="117">
        <f>SUM(I9:I66)</f>
        <v>-2596952</v>
      </c>
      <c r="J68" s="117">
        <f>SUM(J9:J66)</f>
        <v>0</v>
      </c>
      <c r="K68" s="117">
        <f>SUM(K9:K66)</f>
        <v>0</v>
      </c>
      <c r="M68" s="118">
        <f>SUM(M9:M66)</f>
        <v>330089</v>
      </c>
      <c r="N68" s="118">
        <f>SUM(N9:N66)</f>
        <v>23300</v>
      </c>
      <c r="O68" s="118">
        <f>SUM(O9:O66)</f>
        <v>306789</v>
      </c>
    </row>
  </sheetData>
  <sheetProtection/>
  <mergeCells count="4">
    <mergeCell ref="C4:F4"/>
    <mergeCell ref="C5:F5"/>
    <mergeCell ref="H4:K4"/>
    <mergeCell ref="H5:K5"/>
  </mergeCells>
  <hyperlinks>
    <hyperlink ref="C8" r:id="rId1" display="Contract Exp 0809.xlsx"/>
    <hyperlink ref="H8" r:id="rId2" display="Contract Exp 0809.xlsx"/>
    <hyperlink ref="N8" r:id="rId3" display="SUMMARY FY 07-08 IHSS Expenditures"/>
  </hyperlinks>
  <printOptions horizontalCentered="1"/>
  <pageMargins left="0" right="0" top="0.5" bottom="0.3" header="0.3" footer="0.25"/>
  <pageSetup horizontalDpi="600" verticalDpi="600" orientation="landscape" scale="66" r:id="rId4"/>
  <headerFooter alignWithMargins="0">
    <oddFooter>&amp;L&amp;Z&amp;F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18.7109375" style="48" customWidth="1"/>
    <col min="2" max="2" width="2.7109375" style="42" customWidth="1"/>
    <col min="3" max="4" width="12.00390625" style="44" customWidth="1"/>
    <col min="5" max="5" width="13.57421875" style="44" bestFit="1" customWidth="1"/>
    <col min="6" max="6" width="13.00390625" style="44" customWidth="1"/>
    <col min="7" max="7" width="2.57421875" style="42" customWidth="1"/>
    <col min="8" max="9" width="20.421875" style="42" customWidth="1"/>
    <col min="10" max="10" width="2.7109375" style="45" customWidth="1"/>
    <col min="11" max="12" width="12.00390625" style="44" customWidth="1"/>
    <col min="13" max="13" width="9.28125" style="44" bestFit="1" customWidth="1"/>
    <col min="14" max="14" width="13.00390625" style="44" customWidth="1"/>
    <col min="15" max="15" width="2.57421875" style="42" customWidth="1"/>
    <col min="16" max="16" width="9.140625" style="104" bestFit="1" customWidth="1"/>
    <col min="17" max="17" width="13.7109375" style="104" customWidth="1"/>
    <col min="18" max="18" width="16.140625" style="104" bestFit="1" customWidth="1"/>
    <col min="19" max="19" width="13.00390625" style="104" customWidth="1"/>
    <col min="20" max="20" width="9.140625" style="42" customWidth="1"/>
    <col min="21" max="22" width="11.140625" style="42" bestFit="1" customWidth="1"/>
    <col min="23" max="23" width="9.8515625" style="42" bestFit="1" customWidth="1"/>
    <col min="24" max="16384" width="9.140625" style="42" customWidth="1"/>
  </cols>
  <sheetData>
    <row r="1" spans="1:19" ht="15.75" customHeight="1">
      <c r="A1" s="43" t="s">
        <v>117</v>
      </c>
      <c r="K1" s="46"/>
      <c r="L1" s="46"/>
      <c r="M1" s="46"/>
      <c r="N1" s="46"/>
      <c r="P1" s="47"/>
      <c r="Q1" s="47"/>
      <c r="R1" s="47"/>
      <c r="S1" s="47"/>
    </row>
    <row r="2" spans="3:19" ht="12.75" customHeight="1" thickBot="1">
      <c r="C2" s="49"/>
      <c r="D2" s="49"/>
      <c r="E2" s="49"/>
      <c r="F2" s="49"/>
      <c r="H2" s="50" t="s">
        <v>142</v>
      </c>
      <c r="K2" s="51" t="s">
        <v>141</v>
      </c>
      <c r="L2" s="46"/>
      <c r="M2" s="46"/>
      <c r="N2" s="46"/>
      <c r="P2" s="52" t="s">
        <v>148</v>
      </c>
      <c r="Q2" s="47"/>
      <c r="R2" s="47"/>
      <c r="S2" s="47"/>
    </row>
    <row r="3" spans="3:19" ht="14.25" thickBot="1">
      <c r="C3" s="49"/>
      <c r="D3" s="49"/>
      <c r="E3" s="49"/>
      <c r="F3" s="49"/>
      <c r="H3" s="44" t="s">
        <v>143</v>
      </c>
      <c r="K3" s="51"/>
      <c r="L3" s="44" t="s">
        <v>140</v>
      </c>
      <c r="M3" s="53"/>
      <c r="N3" s="53"/>
      <c r="P3" s="54"/>
      <c r="Q3" s="54"/>
      <c r="R3" s="54"/>
      <c r="S3" s="54"/>
    </row>
    <row r="4" spans="3:19" ht="13.5">
      <c r="C4" s="55" t="s">
        <v>118</v>
      </c>
      <c r="D4" s="56"/>
      <c r="E4" s="56"/>
      <c r="F4" s="57"/>
      <c r="H4" s="58" t="s">
        <v>81</v>
      </c>
      <c r="I4" s="59"/>
      <c r="K4" s="55" t="s">
        <v>119</v>
      </c>
      <c r="L4" s="56"/>
      <c r="M4" s="56"/>
      <c r="N4" s="57"/>
      <c r="P4" s="60" t="s">
        <v>120</v>
      </c>
      <c r="Q4" s="61"/>
      <c r="R4" s="61"/>
      <c r="S4" s="62"/>
    </row>
    <row r="5" spans="3:19" ht="13.5">
      <c r="C5" s="63" t="s">
        <v>79</v>
      </c>
      <c r="D5" s="64"/>
      <c r="E5" s="64"/>
      <c r="F5" s="65"/>
      <c r="H5" s="66" t="s">
        <v>68</v>
      </c>
      <c r="I5" s="67"/>
      <c r="K5" s="63" t="s">
        <v>76</v>
      </c>
      <c r="L5" s="64"/>
      <c r="M5" s="64"/>
      <c r="N5" s="65"/>
      <c r="P5" s="68"/>
      <c r="Q5" s="69"/>
      <c r="R5" s="69"/>
      <c r="S5" s="70"/>
    </row>
    <row r="6" spans="1:19" ht="14.25" thickBot="1">
      <c r="A6" s="71" t="s">
        <v>0</v>
      </c>
      <c r="C6" s="72" t="s">
        <v>61</v>
      </c>
      <c r="D6" s="73" t="s">
        <v>62</v>
      </c>
      <c r="E6" s="73" t="s">
        <v>63</v>
      </c>
      <c r="F6" s="74" t="s">
        <v>59</v>
      </c>
      <c r="H6" s="75" t="s">
        <v>67</v>
      </c>
      <c r="I6" s="75" t="s">
        <v>69</v>
      </c>
      <c r="K6" s="72" t="s">
        <v>61</v>
      </c>
      <c r="L6" s="73" t="s">
        <v>62</v>
      </c>
      <c r="M6" s="73" t="s">
        <v>63</v>
      </c>
      <c r="N6" s="74" t="s">
        <v>59</v>
      </c>
      <c r="P6" s="76" t="s">
        <v>61</v>
      </c>
      <c r="Q6" s="77" t="s">
        <v>62</v>
      </c>
      <c r="R6" s="77" t="s">
        <v>63</v>
      </c>
      <c r="S6" s="78" t="s">
        <v>59</v>
      </c>
    </row>
    <row r="8" spans="1:24" ht="13.5">
      <c r="A8" s="48" t="s">
        <v>1</v>
      </c>
      <c r="C8" s="79">
        <f aca="true" t="shared" si="0" ref="C8:C39">SUM(P8,K8)</f>
        <v>0</v>
      </c>
      <c r="D8" s="80">
        <f aca="true" t="shared" si="1" ref="D8:D39">SUM(Q8,L8)</f>
        <v>-497739.6000000001</v>
      </c>
      <c r="E8" s="80">
        <f aca="true" t="shared" si="2" ref="E8:E39">SUM(R8,M8)</f>
        <v>-352265.33999999985</v>
      </c>
      <c r="F8" s="81">
        <f>SUM(C8:E8)</f>
        <v>-850004.94</v>
      </c>
      <c r="H8" s="82">
        <v>-489532</v>
      </c>
      <c r="I8" s="81">
        <f>D8-H8</f>
        <v>-8207.600000000093</v>
      </c>
      <c r="K8" s="79">
        <v>0</v>
      </c>
      <c r="L8" s="80">
        <v>139215</v>
      </c>
      <c r="M8" s="80">
        <v>0</v>
      </c>
      <c r="N8" s="81">
        <f>SUM(K8:M8)</f>
        <v>139215</v>
      </c>
      <c r="P8" s="83">
        <v>0</v>
      </c>
      <c r="Q8" s="84">
        <v>-636954.6000000001</v>
      </c>
      <c r="R8" s="84">
        <v>-352265.33999999985</v>
      </c>
      <c r="S8" s="85">
        <f>SUM(P8:R8)</f>
        <v>-989219.94</v>
      </c>
      <c r="U8" s="86"/>
      <c r="V8" s="86"/>
      <c r="W8" s="44"/>
      <c r="X8" s="44"/>
    </row>
    <row r="9" spans="1:24" ht="13.5">
      <c r="A9" s="48" t="s">
        <v>2</v>
      </c>
      <c r="C9" s="87">
        <f t="shared" si="0"/>
        <v>0</v>
      </c>
      <c r="D9" s="88">
        <f t="shared" si="1"/>
        <v>0</v>
      </c>
      <c r="E9" s="88">
        <f t="shared" si="2"/>
        <v>0</v>
      </c>
      <c r="F9" s="89">
        <f aca="true" t="shared" si="3" ref="F9:F65">SUM(C9:E9)</f>
        <v>0</v>
      </c>
      <c r="H9" s="90">
        <v>0</v>
      </c>
      <c r="I9" s="89">
        <f aca="true" t="shared" si="4" ref="I9:I65">D9-H9</f>
        <v>0</v>
      </c>
      <c r="K9" s="87">
        <v>0</v>
      </c>
      <c r="L9" s="88">
        <v>0</v>
      </c>
      <c r="M9" s="88">
        <v>0</v>
      </c>
      <c r="N9" s="89">
        <f aca="true" t="shared" si="5" ref="N9:N65">SUM(K9:M9)</f>
        <v>0</v>
      </c>
      <c r="P9" s="91">
        <v>0</v>
      </c>
      <c r="Q9" s="92">
        <v>0</v>
      </c>
      <c r="R9" s="92">
        <v>0</v>
      </c>
      <c r="S9" s="93">
        <f aca="true" t="shared" si="6" ref="S9:S65">SUM(P9:R9)</f>
        <v>0</v>
      </c>
      <c r="U9" s="86"/>
      <c r="V9" s="86"/>
      <c r="W9" s="44"/>
      <c r="X9" s="44"/>
    </row>
    <row r="10" spans="1:24" ht="13.5">
      <c r="A10" s="48" t="s">
        <v>3</v>
      </c>
      <c r="C10" s="87">
        <f t="shared" si="0"/>
        <v>0</v>
      </c>
      <c r="D10" s="88">
        <f t="shared" si="1"/>
        <v>-10922.240000000002</v>
      </c>
      <c r="E10" s="88">
        <f t="shared" si="2"/>
        <v>-10072.359999999997</v>
      </c>
      <c r="F10" s="89">
        <f t="shared" si="3"/>
        <v>-20994.6</v>
      </c>
      <c r="H10" s="90">
        <v>-21084</v>
      </c>
      <c r="I10" s="89">
        <f t="shared" si="4"/>
        <v>10161.759999999998</v>
      </c>
      <c r="K10" s="87">
        <v>0</v>
      </c>
      <c r="L10" s="88">
        <v>7408</v>
      </c>
      <c r="M10" s="88">
        <v>0</v>
      </c>
      <c r="N10" s="89">
        <f t="shared" si="5"/>
        <v>7408</v>
      </c>
      <c r="P10" s="91">
        <v>0</v>
      </c>
      <c r="Q10" s="92">
        <v>-18330.24</v>
      </c>
      <c r="R10" s="92">
        <v>-10072.359999999997</v>
      </c>
      <c r="S10" s="93">
        <f t="shared" si="6"/>
        <v>-28402.6</v>
      </c>
      <c r="U10" s="86"/>
      <c r="V10" s="86"/>
      <c r="W10" s="44"/>
      <c r="X10" s="44"/>
    </row>
    <row r="11" spans="1:24" ht="13.5">
      <c r="A11" s="48" t="s">
        <v>4</v>
      </c>
      <c r="C11" s="87">
        <f t="shared" si="0"/>
        <v>0</v>
      </c>
      <c r="D11" s="88">
        <f t="shared" si="1"/>
        <v>-171483.75999999998</v>
      </c>
      <c r="E11" s="88">
        <f t="shared" si="2"/>
        <v>-101396.50000000003</v>
      </c>
      <c r="F11" s="89">
        <f t="shared" si="3"/>
        <v>-272880.26</v>
      </c>
      <c r="H11" s="90">
        <v>-43052</v>
      </c>
      <c r="I11" s="89">
        <f t="shared" si="4"/>
        <v>-128431.75999999998</v>
      </c>
      <c r="K11" s="87">
        <v>0</v>
      </c>
      <c r="L11" s="88">
        <v>16824</v>
      </c>
      <c r="M11" s="88">
        <v>0</v>
      </c>
      <c r="N11" s="89">
        <f t="shared" si="5"/>
        <v>16824</v>
      </c>
      <c r="P11" s="91">
        <v>0</v>
      </c>
      <c r="Q11" s="92">
        <v>-188307.75999999998</v>
      </c>
      <c r="R11" s="92">
        <v>-101396.50000000003</v>
      </c>
      <c r="S11" s="93">
        <f t="shared" si="6"/>
        <v>-289704.26</v>
      </c>
      <c r="U11" s="86"/>
      <c r="V11" s="86"/>
      <c r="W11" s="44"/>
      <c r="X11" s="44"/>
    </row>
    <row r="12" spans="1:24" ht="13.5">
      <c r="A12" s="48" t="s">
        <v>5</v>
      </c>
      <c r="C12" s="87">
        <f t="shared" si="0"/>
        <v>0</v>
      </c>
      <c r="D12" s="88">
        <f t="shared" si="1"/>
        <v>-23475.56</v>
      </c>
      <c r="E12" s="88">
        <f t="shared" si="2"/>
        <v>-13973.939999999999</v>
      </c>
      <c r="F12" s="89">
        <f t="shared" si="3"/>
        <v>-37449.5</v>
      </c>
      <c r="H12" s="90">
        <v>-33134</v>
      </c>
      <c r="I12" s="89">
        <f t="shared" si="4"/>
        <v>9658.439999999999</v>
      </c>
      <c r="K12" s="87">
        <v>0</v>
      </c>
      <c r="L12" s="88">
        <v>2085</v>
      </c>
      <c r="M12" s="88">
        <v>0</v>
      </c>
      <c r="N12" s="89">
        <f t="shared" si="5"/>
        <v>2085</v>
      </c>
      <c r="P12" s="91">
        <v>0</v>
      </c>
      <c r="Q12" s="92">
        <v>-25560.56</v>
      </c>
      <c r="R12" s="92">
        <v>-13973.939999999999</v>
      </c>
      <c r="S12" s="93">
        <f t="shared" si="6"/>
        <v>-39534.5</v>
      </c>
      <c r="U12" s="86"/>
      <c r="V12" s="86"/>
      <c r="W12" s="44"/>
      <c r="X12" s="44"/>
    </row>
    <row r="13" spans="1:24" ht="13.5">
      <c r="A13" s="48" t="s">
        <v>6</v>
      </c>
      <c r="C13" s="87">
        <f t="shared" si="0"/>
        <v>0</v>
      </c>
      <c r="D13" s="88">
        <f t="shared" si="1"/>
        <v>1377.5999999999985</v>
      </c>
      <c r="E13" s="88">
        <f t="shared" si="2"/>
        <v>-5964.439999999999</v>
      </c>
      <c r="F13" s="89">
        <f t="shared" si="3"/>
        <v>-4586.84</v>
      </c>
      <c r="H13" s="90">
        <v>-14526</v>
      </c>
      <c r="I13" s="89">
        <f t="shared" si="4"/>
        <v>15903.599999999999</v>
      </c>
      <c r="K13" s="87">
        <v>0</v>
      </c>
      <c r="L13" s="88">
        <v>12371</v>
      </c>
      <c r="M13" s="88">
        <v>0</v>
      </c>
      <c r="N13" s="89">
        <f t="shared" si="5"/>
        <v>12371</v>
      </c>
      <c r="P13" s="91">
        <v>0</v>
      </c>
      <c r="Q13" s="92">
        <v>-10993.400000000001</v>
      </c>
      <c r="R13" s="92">
        <v>-5964.439999999999</v>
      </c>
      <c r="S13" s="93">
        <f t="shared" si="6"/>
        <v>-16957.84</v>
      </c>
      <c r="U13" s="86"/>
      <c r="V13" s="86"/>
      <c r="W13" s="44"/>
      <c r="X13" s="44"/>
    </row>
    <row r="14" spans="1:24" ht="13.5">
      <c r="A14" s="48" t="s">
        <v>7</v>
      </c>
      <c r="C14" s="87">
        <f t="shared" si="0"/>
        <v>0</v>
      </c>
      <c r="D14" s="88">
        <f t="shared" si="1"/>
        <v>-427094.88</v>
      </c>
      <c r="E14" s="88">
        <f t="shared" si="2"/>
        <v>-293727.2200000001</v>
      </c>
      <c r="F14" s="89">
        <f t="shared" si="3"/>
        <v>-720822.1000000001</v>
      </c>
      <c r="H14" s="90">
        <v>-351776</v>
      </c>
      <c r="I14" s="89">
        <f t="shared" si="4"/>
        <v>-75318.88</v>
      </c>
      <c r="K14" s="87">
        <v>0</v>
      </c>
      <c r="L14" s="88">
        <v>30512</v>
      </c>
      <c r="M14" s="88">
        <v>0</v>
      </c>
      <c r="N14" s="89">
        <f t="shared" si="5"/>
        <v>30512</v>
      </c>
      <c r="P14" s="91">
        <v>0</v>
      </c>
      <c r="Q14" s="92">
        <v>-457606.88</v>
      </c>
      <c r="R14" s="92">
        <v>-293727.2200000001</v>
      </c>
      <c r="S14" s="93">
        <f t="shared" si="6"/>
        <v>-751334.1000000001</v>
      </c>
      <c r="U14" s="86"/>
      <c r="V14" s="86"/>
      <c r="W14" s="44"/>
      <c r="X14" s="44"/>
    </row>
    <row r="15" spans="1:24" ht="13.5">
      <c r="A15" s="48" t="s">
        <v>8</v>
      </c>
      <c r="C15" s="87">
        <f t="shared" si="0"/>
        <v>0</v>
      </c>
      <c r="D15" s="88">
        <f t="shared" si="1"/>
        <v>-32641.519999999997</v>
      </c>
      <c r="E15" s="88">
        <f t="shared" si="2"/>
        <v>-19076.880000000005</v>
      </c>
      <c r="F15" s="89">
        <f t="shared" si="3"/>
        <v>-51718.4</v>
      </c>
      <c r="H15" s="90">
        <v>-34945</v>
      </c>
      <c r="I15" s="89">
        <f t="shared" si="4"/>
        <v>2303.480000000003</v>
      </c>
      <c r="K15" s="87">
        <v>0</v>
      </c>
      <c r="L15" s="88">
        <v>2787</v>
      </c>
      <c r="M15" s="88">
        <v>0</v>
      </c>
      <c r="N15" s="89">
        <f t="shared" si="5"/>
        <v>2787</v>
      </c>
      <c r="P15" s="91">
        <v>0</v>
      </c>
      <c r="Q15" s="92">
        <v>-35428.52</v>
      </c>
      <c r="R15" s="92">
        <v>-19076.880000000005</v>
      </c>
      <c r="S15" s="93">
        <f t="shared" si="6"/>
        <v>-54505.4</v>
      </c>
      <c r="U15" s="86"/>
      <c r="V15" s="86"/>
      <c r="W15" s="44"/>
      <c r="X15" s="44"/>
    </row>
    <row r="16" spans="1:24" ht="13.5">
      <c r="A16" s="48" t="s">
        <v>9</v>
      </c>
      <c r="C16" s="87">
        <f t="shared" si="0"/>
        <v>0</v>
      </c>
      <c r="D16" s="88">
        <f t="shared" si="1"/>
        <v>-85716.46</v>
      </c>
      <c r="E16" s="88">
        <f t="shared" si="2"/>
        <v>-49207.59999999999</v>
      </c>
      <c r="F16" s="89">
        <f t="shared" si="3"/>
        <v>-134924.06</v>
      </c>
      <c r="H16" s="90">
        <v>-76360</v>
      </c>
      <c r="I16" s="89">
        <f t="shared" si="4"/>
        <v>-9356.460000000006</v>
      </c>
      <c r="K16" s="87">
        <v>0</v>
      </c>
      <c r="L16" s="88">
        <v>5669</v>
      </c>
      <c r="M16" s="88">
        <v>0</v>
      </c>
      <c r="N16" s="89">
        <f t="shared" si="5"/>
        <v>5669</v>
      </c>
      <c r="P16" s="91">
        <v>0</v>
      </c>
      <c r="Q16" s="92">
        <v>-91385.46</v>
      </c>
      <c r="R16" s="92">
        <v>-49207.59999999999</v>
      </c>
      <c r="S16" s="93">
        <f t="shared" si="6"/>
        <v>-140593.06</v>
      </c>
      <c r="U16" s="86"/>
      <c r="V16" s="86"/>
      <c r="W16" s="44"/>
      <c r="X16" s="44"/>
    </row>
    <row r="17" spans="1:24" ht="13.5">
      <c r="A17" s="48" t="s">
        <v>10</v>
      </c>
      <c r="C17" s="87">
        <f t="shared" si="0"/>
        <v>0</v>
      </c>
      <c r="D17" s="88">
        <f t="shared" si="1"/>
        <v>-479691.5</v>
      </c>
      <c r="E17" s="88">
        <f t="shared" si="2"/>
        <v>-289948.9</v>
      </c>
      <c r="F17" s="89">
        <f t="shared" si="3"/>
        <v>-769640.4</v>
      </c>
      <c r="H17" s="90">
        <v>-417955</v>
      </c>
      <c r="I17" s="89">
        <f t="shared" si="4"/>
        <v>-61736.5</v>
      </c>
      <c r="K17" s="87">
        <v>0</v>
      </c>
      <c r="L17" s="88">
        <v>58785</v>
      </c>
      <c r="M17" s="88">
        <v>0</v>
      </c>
      <c r="N17" s="89">
        <f t="shared" si="5"/>
        <v>58785</v>
      </c>
      <c r="P17" s="91">
        <v>0</v>
      </c>
      <c r="Q17" s="92">
        <v>-538476.5</v>
      </c>
      <c r="R17" s="92">
        <v>-289948.9</v>
      </c>
      <c r="S17" s="93">
        <f t="shared" si="6"/>
        <v>-828425.4</v>
      </c>
      <c r="U17" s="86"/>
      <c r="V17" s="86"/>
      <c r="W17" s="44"/>
      <c r="X17" s="44"/>
    </row>
    <row r="18" spans="1:24" ht="13.5">
      <c r="A18" s="48" t="s">
        <v>11</v>
      </c>
      <c r="C18" s="87">
        <f t="shared" si="0"/>
        <v>0</v>
      </c>
      <c r="D18" s="88">
        <f t="shared" si="1"/>
        <v>-17042.02</v>
      </c>
      <c r="E18" s="88">
        <f t="shared" si="2"/>
        <v>-10828.940000000002</v>
      </c>
      <c r="F18" s="89">
        <f t="shared" si="3"/>
        <v>-27870.960000000003</v>
      </c>
      <c r="H18" s="90">
        <v>-21007</v>
      </c>
      <c r="I18" s="89">
        <f t="shared" si="4"/>
        <v>3964.9799999999996</v>
      </c>
      <c r="K18" s="87">
        <v>0</v>
      </c>
      <c r="L18" s="88">
        <v>2575</v>
      </c>
      <c r="M18" s="88">
        <v>0</v>
      </c>
      <c r="N18" s="89">
        <f t="shared" si="5"/>
        <v>2575</v>
      </c>
      <c r="P18" s="91">
        <v>0</v>
      </c>
      <c r="Q18" s="92">
        <v>-19617.02</v>
      </c>
      <c r="R18" s="92">
        <v>-10828.940000000002</v>
      </c>
      <c r="S18" s="93">
        <f t="shared" si="6"/>
        <v>-30445.960000000003</v>
      </c>
      <c r="U18" s="86"/>
      <c r="V18" s="86"/>
      <c r="W18" s="44"/>
      <c r="X18" s="44"/>
    </row>
    <row r="19" spans="1:24" ht="13.5">
      <c r="A19" s="48" t="s">
        <v>12</v>
      </c>
      <c r="C19" s="87">
        <f t="shared" si="0"/>
        <v>0</v>
      </c>
      <c r="D19" s="88">
        <f t="shared" si="1"/>
        <v>-19705.979999999996</v>
      </c>
      <c r="E19" s="88">
        <f t="shared" si="2"/>
        <v>-12933.840000000004</v>
      </c>
      <c r="F19" s="89">
        <f t="shared" si="3"/>
        <v>-32639.82</v>
      </c>
      <c r="H19" s="90">
        <v>-32025</v>
      </c>
      <c r="I19" s="89">
        <f t="shared" si="4"/>
        <v>12319.020000000004</v>
      </c>
      <c r="K19" s="87">
        <v>0</v>
      </c>
      <c r="L19" s="88">
        <v>4314</v>
      </c>
      <c r="M19" s="88">
        <v>0</v>
      </c>
      <c r="N19" s="89">
        <f t="shared" si="5"/>
        <v>4314</v>
      </c>
      <c r="P19" s="91">
        <v>0</v>
      </c>
      <c r="Q19" s="92">
        <v>-24019.979999999996</v>
      </c>
      <c r="R19" s="92">
        <v>-12933.840000000004</v>
      </c>
      <c r="S19" s="93">
        <f t="shared" si="6"/>
        <v>-36953.82</v>
      </c>
      <c r="U19" s="86"/>
      <c r="V19" s="86"/>
      <c r="W19" s="44"/>
      <c r="X19" s="44"/>
    </row>
    <row r="20" spans="1:24" ht="13.5">
      <c r="A20" s="48" t="s">
        <v>13</v>
      </c>
      <c r="C20" s="87">
        <f t="shared" si="0"/>
        <v>0</v>
      </c>
      <c r="D20" s="88">
        <f t="shared" si="1"/>
        <v>-116806.26</v>
      </c>
      <c r="E20" s="88">
        <f t="shared" si="2"/>
        <v>-68243.14000000003</v>
      </c>
      <c r="F20" s="89">
        <f t="shared" si="3"/>
        <v>-185049.40000000002</v>
      </c>
      <c r="H20" s="90">
        <v>-20326</v>
      </c>
      <c r="I20" s="89">
        <f t="shared" si="4"/>
        <v>-96480.26</v>
      </c>
      <c r="K20" s="87">
        <v>0</v>
      </c>
      <c r="L20" s="88">
        <v>9931</v>
      </c>
      <c r="M20" s="88">
        <v>0</v>
      </c>
      <c r="N20" s="89">
        <f t="shared" si="5"/>
        <v>9931</v>
      </c>
      <c r="P20" s="91">
        <v>0</v>
      </c>
      <c r="Q20" s="92">
        <v>-126737.26</v>
      </c>
      <c r="R20" s="92">
        <v>-68243.14000000003</v>
      </c>
      <c r="S20" s="93">
        <f t="shared" si="6"/>
        <v>-194980.40000000002</v>
      </c>
      <c r="U20" s="86"/>
      <c r="V20" s="86"/>
      <c r="W20" s="44"/>
      <c r="X20" s="44"/>
    </row>
    <row r="21" spans="1:24" ht="13.5">
      <c r="A21" s="48" t="s">
        <v>14</v>
      </c>
      <c r="C21" s="87">
        <f t="shared" si="0"/>
        <v>0</v>
      </c>
      <c r="D21" s="88">
        <f t="shared" si="1"/>
        <v>-4241.16</v>
      </c>
      <c r="E21" s="88">
        <f t="shared" si="2"/>
        <v>-2711.24</v>
      </c>
      <c r="F21" s="89">
        <f t="shared" si="3"/>
        <v>-6952.4</v>
      </c>
      <c r="H21" s="90">
        <v>774</v>
      </c>
      <c r="I21" s="89">
        <f t="shared" si="4"/>
        <v>-5015.16</v>
      </c>
      <c r="K21" s="87">
        <v>0</v>
      </c>
      <c r="L21" s="88">
        <v>794</v>
      </c>
      <c r="M21" s="88">
        <v>0</v>
      </c>
      <c r="N21" s="89">
        <f t="shared" si="5"/>
        <v>794</v>
      </c>
      <c r="P21" s="91">
        <v>0</v>
      </c>
      <c r="Q21" s="92">
        <v>-5035.16</v>
      </c>
      <c r="R21" s="92">
        <v>-2711.24</v>
      </c>
      <c r="S21" s="93">
        <f t="shared" si="6"/>
        <v>-7746.4</v>
      </c>
      <c r="U21" s="86"/>
      <c r="V21" s="86"/>
      <c r="W21" s="44"/>
      <c r="X21" s="44"/>
    </row>
    <row r="22" spans="1:24" ht="13.5">
      <c r="A22" s="48" t="s">
        <v>15</v>
      </c>
      <c r="C22" s="87">
        <f t="shared" si="0"/>
        <v>0</v>
      </c>
      <c r="D22" s="88">
        <f t="shared" si="1"/>
        <v>-148402.34</v>
      </c>
      <c r="E22" s="88">
        <f t="shared" si="2"/>
        <v>-79758.19999999998</v>
      </c>
      <c r="F22" s="89">
        <f t="shared" si="3"/>
        <v>-228160.53999999998</v>
      </c>
      <c r="H22" s="90">
        <v>-132205</v>
      </c>
      <c r="I22" s="89">
        <f t="shared" si="4"/>
        <v>-16197.339999999997</v>
      </c>
      <c r="K22" s="87">
        <v>0</v>
      </c>
      <c r="L22" s="88">
        <v>-280</v>
      </c>
      <c r="M22" s="88">
        <v>0</v>
      </c>
      <c r="N22" s="89">
        <f t="shared" si="5"/>
        <v>-280</v>
      </c>
      <c r="P22" s="91">
        <v>0</v>
      </c>
      <c r="Q22" s="92">
        <v>-148122.34</v>
      </c>
      <c r="R22" s="92">
        <v>-79758.19999999998</v>
      </c>
      <c r="S22" s="93">
        <f t="shared" si="6"/>
        <v>-227880.53999999998</v>
      </c>
      <c r="U22" s="86"/>
      <c r="V22" s="86"/>
      <c r="W22" s="44"/>
      <c r="X22" s="44"/>
    </row>
    <row r="23" spans="1:24" ht="13.5">
      <c r="A23" s="48" t="s">
        <v>16</v>
      </c>
      <c r="C23" s="87">
        <f t="shared" si="0"/>
        <v>0</v>
      </c>
      <c r="D23" s="88">
        <f t="shared" si="1"/>
        <v>-82345.26</v>
      </c>
      <c r="E23" s="88">
        <f t="shared" si="2"/>
        <v>-47610.92000000003</v>
      </c>
      <c r="F23" s="89">
        <f t="shared" si="3"/>
        <v>-129956.18000000002</v>
      </c>
      <c r="H23" s="90">
        <v>-81088</v>
      </c>
      <c r="I23" s="89">
        <f t="shared" si="4"/>
        <v>-1257.2599999999948</v>
      </c>
      <c r="K23" s="87">
        <v>0</v>
      </c>
      <c r="L23" s="88">
        <v>6075</v>
      </c>
      <c r="M23" s="88">
        <v>0</v>
      </c>
      <c r="N23" s="89">
        <f t="shared" si="5"/>
        <v>6075</v>
      </c>
      <c r="P23" s="91">
        <v>0</v>
      </c>
      <c r="Q23" s="92">
        <v>-88420.26</v>
      </c>
      <c r="R23" s="92">
        <v>-47610.92000000003</v>
      </c>
      <c r="S23" s="93">
        <f t="shared" si="6"/>
        <v>-136031.18000000002</v>
      </c>
      <c r="U23" s="86"/>
      <c r="V23" s="86"/>
      <c r="W23" s="44"/>
      <c r="X23" s="44"/>
    </row>
    <row r="24" spans="1:24" ht="13.5">
      <c r="A24" s="48" t="s">
        <v>17</v>
      </c>
      <c r="C24" s="87">
        <f t="shared" si="0"/>
        <v>0</v>
      </c>
      <c r="D24" s="88">
        <f t="shared" si="1"/>
        <v>-17895.02</v>
      </c>
      <c r="E24" s="88">
        <f t="shared" si="2"/>
        <v>-11040.939999999999</v>
      </c>
      <c r="F24" s="89">
        <f t="shared" si="3"/>
        <v>-28935.96</v>
      </c>
      <c r="H24" s="90">
        <v>-14193</v>
      </c>
      <c r="I24" s="89">
        <f t="shared" si="4"/>
        <v>-3702.0200000000004</v>
      </c>
      <c r="K24" s="87">
        <v>0</v>
      </c>
      <c r="L24" s="88">
        <v>1632</v>
      </c>
      <c r="M24" s="88">
        <v>0</v>
      </c>
      <c r="N24" s="89">
        <f t="shared" si="5"/>
        <v>1632</v>
      </c>
      <c r="P24" s="91">
        <v>0</v>
      </c>
      <c r="Q24" s="92">
        <v>-19527.02</v>
      </c>
      <c r="R24" s="92">
        <v>-11040.939999999999</v>
      </c>
      <c r="S24" s="93">
        <f t="shared" si="6"/>
        <v>-30567.96</v>
      </c>
      <c r="U24" s="86"/>
      <c r="V24" s="86"/>
      <c r="W24" s="44"/>
      <c r="X24" s="44"/>
    </row>
    <row r="25" spans="1:24" ht="13.5">
      <c r="A25" s="48" t="s">
        <v>18</v>
      </c>
      <c r="C25" s="87">
        <f t="shared" si="0"/>
        <v>0</v>
      </c>
      <c r="D25" s="88">
        <f t="shared" si="1"/>
        <v>-3062.0600000000004</v>
      </c>
      <c r="E25" s="88">
        <f t="shared" si="2"/>
        <v>-2377.3399999999992</v>
      </c>
      <c r="F25" s="89">
        <f t="shared" si="3"/>
        <v>-5439.4</v>
      </c>
      <c r="H25" s="90">
        <v>-3695</v>
      </c>
      <c r="I25" s="89">
        <f t="shared" si="4"/>
        <v>632.9399999999996</v>
      </c>
      <c r="K25" s="87">
        <v>0</v>
      </c>
      <c r="L25" s="88">
        <v>1295</v>
      </c>
      <c r="M25" s="88">
        <v>0</v>
      </c>
      <c r="N25" s="89">
        <f t="shared" si="5"/>
        <v>1295</v>
      </c>
      <c r="P25" s="91">
        <v>0</v>
      </c>
      <c r="Q25" s="92">
        <v>-4357.06</v>
      </c>
      <c r="R25" s="92">
        <v>-2377.3399999999992</v>
      </c>
      <c r="S25" s="93">
        <f t="shared" si="6"/>
        <v>-6734.4</v>
      </c>
      <c r="U25" s="86"/>
      <c r="V25" s="86"/>
      <c r="W25" s="44"/>
      <c r="X25" s="44"/>
    </row>
    <row r="26" spans="1:24" ht="13.5">
      <c r="A26" s="48" t="s">
        <v>19</v>
      </c>
      <c r="C26" s="87">
        <f t="shared" si="0"/>
        <v>0</v>
      </c>
      <c r="D26" s="88">
        <f t="shared" si="1"/>
        <v>-2470506.14</v>
      </c>
      <c r="E26" s="88">
        <f t="shared" si="2"/>
        <v>-1895494.9</v>
      </c>
      <c r="F26" s="89">
        <f t="shared" si="3"/>
        <v>-4366001.04</v>
      </c>
      <c r="H26" s="90">
        <v>-2284433</v>
      </c>
      <c r="I26" s="89">
        <f t="shared" si="4"/>
        <v>-186073.14000000013</v>
      </c>
      <c r="K26" s="87">
        <v>0</v>
      </c>
      <c r="L26" s="88">
        <v>1042497</v>
      </c>
      <c r="M26" s="88">
        <v>0</v>
      </c>
      <c r="N26" s="89">
        <f t="shared" si="5"/>
        <v>1042497</v>
      </c>
      <c r="P26" s="91">
        <v>0</v>
      </c>
      <c r="Q26" s="92">
        <v>-3513003.14</v>
      </c>
      <c r="R26" s="92">
        <v>-1895494.9</v>
      </c>
      <c r="S26" s="93">
        <f t="shared" si="6"/>
        <v>-5408498.04</v>
      </c>
      <c r="U26" s="86"/>
      <c r="V26" s="86"/>
      <c r="W26" s="44"/>
      <c r="X26" s="44"/>
    </row>
    <row r="27" spans="1:24" ht="13.5">
      <c r="A27" s="48" t="s">
        <v>20</v>
      </c>
      <c r="C27" s="87">
        <f t="shared" si="0"/>
        <v>0</v>
      </c>
      <c r="D27" s="88">
        <f t="shared" si="1"/>
        <v>-49713.119999999995</v>
      </c>
      <c r="E27" s="88">
        <f t="shared" si="2"/>
        <v>-28811</v>
      </c>
      <c r="F27" s="89">
        <f t="shared" si="3"/>
        <v>-78524.12</v>
      </c>
      <c r="H27" s="90">
        <v>-20084</v>
      </c>
      <c r="I27" s="89">
        <f t="shared" si="4"/>
        <v>-29629.119999999995</v>
      </c>
      <c r="K27" s="87">
        <v>0</v>
      </c>
      <c r="L27" s="88">
        <v>3793</v>
      </c>
      <c r="M27" s="88">
        <v>0</v>
      </c>
      <c r="N27" s="89">
        <f t="shared" si="5"/>
        <v>3793</v>
      </c>
      <c r="P27" s="91">
        <v>0</v>
      </c>
      <c r="Q27" s="92">
        <v>-53506.119999999995</v>
      </c>
      <c r="R27" s="92">
        <v>-28811</v>
      </c>
      <c r="S27" s="93">
        <f t="shared" si="6"/>
        <v>-82317.12</v>
      </c>
      <c r="U27" s="86"/>
      <c r="V27" s="86"/>
      <c r="W27" s="44"/>
      <c r="X27" s="44"/>
    </row>
    <row r="28" spans="1:24" ht="13.5">
      <c r="A28" s="48" t="s">
        <v>21</v>
      </c>
      <c r="C28" s="87">
        <f t="shared" si="0"/>
        <v>0</v>
      </c>
      <c r="D28" s="88">
        <f t="shared" si="1"/>
        <v>-135826.14</v>
      </c>
      <c r="E28" s="88">
        <f t="shared" si="2"/>
        <v>-93185.44</v>
      </c>
      <c r="F28" s="89">
        <f t="shared" si="3"/>
        <v>-229011.58000000002</v>
      </c>
      <c r="H28" s="90">
        <v>-93456</v>
      </c>
      <c r="I28" s="89">
        <f t="shared" si="4"/>
        <v>-42370.140000000014</v>
      </c>
      <c r="K28" s="87">
        <v>0</v>
      </c>
      <c r="L28" s="88">
        <v>21803</v>
      </c>
      <c r="M28" s="88">
        <v>0</v>
      </c>
      <c r="N28" s="89">
        <f t="shared" si="5"/>
        <v>21803</v>
      </c>
      <c r="P28" s="91">
        <v>0</v>
      </c>
      <c r="Q28" s="92">
        <v>-157629.14</v>
      </c>
      <c r="R28" s="92">
        <v>-93185.44</v>
      </c>
      <c r="S28" s="93">
        <f t="shared" si="6"/>
        <v>-250814.58000000002</v>
      </c>
      <c r="U28" s="86"/>
      <c r="V28" s="86"/>
      <c r="W28" s="44"/>
      <c r="X28" s="44"/>
    </row>
    <row r="29" spans="1:24" ht="13.5">
      <c r="A29" s="48" t="s">
        <v>22</v>
      </c>
      <c r="C29" s="87">
        <f t="shared" si="0"/>
        <v>0</v>
      </c>
      <c r="D29" s="88">
        <f t="shared" si="1"/>
        <v>-15622.460000000001</v>
      </c>
      <c r="E29" s="88">
        <f t="shared" si="2"/>
        <v>-8979.679999999998</v>
      </c>
      <c r="F29" s="89">
        <f t="shared" si="3"/>
        <v>-24602.14</v>
      </c>
      <c r="H29" s="90">
        <v>-14911</v>
      </c>
      <c r="I29" s="89">
        <f t="shared" si="4"/>
        <v>-711.460000000001</v>
      </c>
      <c r="K29" s="87">
        <v>0</v>
      </c>
      <c r="L29" s="88">
        <v>514</v>
      </c>
      <c r="M29" s="88">
        <v>0</v>
      </c>
      <c r="N29" s="89">
        <f t="shared" si="5"/>
        <v>514</v>
      </c>
      <c r="P29" s="91">
        <v>0</v>
      </c>
      <c r="Q29" s="92">
        <v>-16136.460000000001</v>
      </c>
      <c r="R29" s="92">
        <v>-8979.679999999998</v>
      </c>
      <c r="S29" s="93">
        <f t="shared" si="6"/>
        <v>-25116.14</v>
      </c>
      <c r="U29" s="86"/>
      <c r="V29" s="86"/>
      <c r="W29" s="44"/>
      <c r="X29" s="44"/>
    </row>
    <row r="30" spans="1:24" ht="13.5">
      <c r="A30" s="48" t="s">
        <v>23</v>
      </c>
      <c r="C30" s="87">
        <f t="shared" si="0"/>
        <v>0</v>
      </c>
      <c r="D30" s="88">
        <f t="shared" si="1"/>
        <v>-77754.76000000001</v>
      </c>
      <c r="E30" s="88">
        <f t="shared" si="2"/>
        <v>-44491.31999999999</v>
      </c>
      <c r="F30" s="89">
        <f t="shared" si="3"/>
        <v>-122246.08</v>
      </c>
      <c r="H30" s="90">
        <v>-75095</v>
      </c>
      <c r="I30" s="89">
        <f t="shared" si="4"/>
        <v>-2659.7600000000093</v>
      </c>
      <c r="K30" s="87">
        <v>0</v>
      </c>
      <c r="L30" s="88">
        <v>4701</v>
      </c>
      <c r="M30" s="88">
        <v>0</v>
      </c>
      <c r="N30" s="89">
        <f t="shared" si="5"/>
        <v>4701</v>
      </c>
      <c r="P30" s="91">
        <v>0</v>
      </c>
      <c r="Q30" s="92">
        <v>-82455.76000000001</v>
      </c>
      <c r="R30" s="92">
        <v>-44491.31999999999</v>
      </c>
      <c r="S30" s="93">
        <f t="shared" si="6"/>
        <v>-126947.08</v>
      </c>
      <c r="U30" s="86"/>
      <c r="V30" s="86"/>
      <c r="W30" s="44"/>
      <c r="X30" s="44"/>
    </row>
    <row r="31" spans="1:24" ht="13.5">
      <c r="A31" s="48" t="s">
        <v>24</v>
      </c>
      <c r="C31" s="87">
        <f t="shared" si="0"/>
        <v>0</v>
      </c>
      <c r="D31" s="88">
        <f t="shared" si="1"/>
        <v>-60308.119999999995</v>
      </c>
      <c r="E31" s="88">
        <f t="shared" si="2"/>
        <v>-48406.140000000014</v>
      </c>
      <c r="F31" s="89">
        <f t="shared" si="3"/>
        <v>-108714.26000000001</v>
      </c>
      <c r="H31" s="90">
        <v>-88792</v>
      </c>
      <c r="I31" s="89">
        <f t="shared" si="4"/>
        <v>28483.880000000005</v>
      </c>
      <c r="K31" s="87">
        <v>0</v>
      </c>
      <c r="L31" s="88">
        <v>29589</v>
      </c>
      <c r="M31" s="88">
        <v>0</v>
      </c>
      <c r="N31" s="89">
        <f t="shared" si="5"/>
        <v>29589</v>
      </c>
      <c r="P31" s="91">
        <v>0</v>
      </c>
      <c r="Q31" s="92">
        <v>-89897.12</v>
      </c>
      <c r="R31" s="92">
        <v>-48406.140000000014</v>
      </c>
      <c r="S31" s="93">
        <f t="shared" si="6"/>
        <v>-138303.26</v>
      </c>
      <c r="U31" s="86"/>
      <c r="V31" s="86"/>
      <c r="W31" s="44"/>
      <c r="X31" s="44"/>
    </row>
    <row r="32" spans="1:24" ht="13.5">
      <c r="A32" s="48" t="s">
        <v>25</v>
      </c>
      <c r="C32" s="87">
        <f t="shared" si="0"/>
        <v>0</v>
      </c>
      <c r="D32" s="88">
        <f t="shared" si="1"/>
        <v>-7537.379999999999</v>
      </c>
      <c r="E32" s="88">
        <f t="shared" si="2"/>
        <v>-4416.680000000002</v>
      </c>
      <c r="F32" s="89">
        <f t="shared" si="3"/>
        <v>-11954.060000000001</v>
      </c>
      <c r="H32" s="90">
        <v>-8316</v>
      </c>
      <c r="I32" s="89">
        <f t="shared" si="4"/>
        <v>778.6200000000008</v>
      </c>
      <c r="K32" s="87">
        <v>0</v>
      </c>
      <c r="L32" s="88">
        <v>665</v>
      </c>
      <c r="M32" s="88">
        <v>0</v>
      </c>
      <c r="N32" s="89">
        <f t="shared" si="5"/>
        <v>665</v>
      </c>
      <c r="P32" s="91">
        <v>0</v>
      </c>
      <c r="Q32" s="92">
        <v>-8202.38</v>
      </c>
      <c r="R32" s="92">
        <v>-4416.680000000002</v>
      </c>
      <c r="S32" s="93">
        <f t="shared" si="6"/>
        <v>-12619.060000000001</v>
      </c>
      <c r="U32" s="86"/>
      <c r="V32" s="86"/>
      <c r="W32" s="44"/>
      <c r="X32" s="44"/>
    </row>
    <row r="33" spans="1:24" ht="13.5">
      <c r="A33" s="48" t="s">
        <v>26</v>
      </c>
      <c r="C33" s="87">
        <f t="shared" si="0"/>
        <v>0</v>
      </c>
      <c r="D33" s="88">
        <f t="shared" si="1"/>
        <v>-28268.18</v>
      </c>
      <c r="E33" s="88">
        <f t="shared" si="2"/>
        <v>-18358.420000000006</v>
      </c>
      <c r="F33" s="89">
        <f t="shared" si="3"/>
        <v>-46626.600000000006</v>
      </c>
      <c r="H33" s="90">
        <v>-28906</v>
      </c>
      <c r="I33" s="89">
        <f t="shared" si="4"/>
        <v>637.8199999999997</v>
      </c>
      <c r="K33" s="87">
        <v>0</v>
      </c>
      <c r="L33" s="88">
        <v>5826</v>
      </c>
      <c r="M33" s="88">
        <v>0</v>
      </c>
      <c r="N33" s="89">
        <f t="shared" si="5"/>
        <v>5826</v>
      </c>
      <c r="P33" s="91">
        <v>0</v>
      </c>
      <c r="Q33" s="92">
        <v>-34094.18</v>
      </c>
      <c r="R33" s="92">
        <v>-18358.420000000006</v>
      </c>
      <c r="S33" s="93">
        <f t="shared" si="6"/>
        <v>-52452.600000000006</v>
      </c>
      <c r="U33" s="86"/>
      <c r="V33" s="86"/>
      <c r="W33" s="44"/>
      <c r="X33" s="44"/>
    </row>
    <row r="34" spans="1:24" ht="13.5">
      <c r="A34" s="48" t="s">
        <v>27</v>
      </c>
      <c r="C34" s="87">
        <f t="shared" si="0"/>
        <v>0</v>
      </c>
      <c r="D34" s="88">
        <f t="shared" si="1"/>
        <v>-165266.66</v>
      </c>
      <c r="E34" s="88">
        <f t="shared" si="2"/>
        <v>-93958.12000000002</v>
      </c>
      <c r="F34" s="89">
        <f t="shared" si="3"/>
        <v>-259224.78000000003</v>
      </c>
      <c r="H34" s="90">
        <v>-135996</v>
      </c>
      <c r="I34" s="89">
        <f t="shared" si="4"/>
        <v>-29270.660000000003</v>
      </c>
      <c r="K34" s="87">
        <v>0</v>
      </c>
      <c r="L34" s="88">
        <v>9227</v>
      </c>
      <c r="M34" s="88">
        <v>0</v>
      </c>
      <c r="N34" s="89">
        <f t="shared" si="5"/>
        <v>9227</v>
      </c>
      <c r="P34" s="91">
        <v>0</v>
      </c>
      <c r="Q34" s="92">
        <v>-174493.66</v>
      </c>
      <c r="R34" s="92">
        <v>-93958.12000000002</v>
      </c>
      <c r="S34" s="93">
        <f t="shared" si="6"/>
        <v>-268451.78</v>
      </c>
      <c r="U34" s="86"/>
      <c r="V34" s="86"/>
      <c r="W34" s="44"/>
      <c r="X34" s="44"/>
    </row>
    <row r="35" spans="1:24" ht="13.5">
      <c r="A35" s="48" t="s">
        <v>28</v>
      </c>
      <c r="C35" s="87">
        <f t="shared" si="0"/>
        <v>0</v>
      </c>
      <c r="D35" s="88">
        <f t="shared" si="1"/>
        <v>-51745.04</v>
      </c>
      <c r="E35" s="88">
        <f t="shared" si="2"/>
        <v>-30408.019999999997</v>
      </c>
      <c r="F35" s="89">
        <f t="shared" si="3"/>
        <v>-82153.06</v>
      </c>
      <c r="H35" s="90">
        <v>-45629</v>
      </c>
      <c r="I35" s="89">
        <f t="shared" si="4"/>
        <v>-6116.040000000001</v>
      </c>
      <c r="K35" s="87">
        <v>0</v>
      </c>
      <c r="L35" s="88">
        <v>4727</v>
      </c>
      <c r="M35" s="88">
        <v>0</v>
      </c>
      <c r="N35" s="89">
        <f t="shared" si="5"/>
        <v>4727</v>
      </c>
      <c r="P35" s="91">
        <v>0</v>
      </c>
      <c r="Q35" s="92">
        <v>-56472.04</v>
      </c>
      <c r="R35" s="92">
        <v>-30408.019999999997</v>
      </c>
      <c r="S35" s="93">
        <f t="shared" si="6"/>
        <v>-86880.06</v>
      </c>
      <c r="U35" s="86"/>
      <c r="V35" s="86"/>
      <c r="W35" s="44"/>
      <c r="X35" s="44"/>
    </row>
    <row r="36" spans="1:24" ht="13.5">
      <c r="A36" s="48" t="s">
        <v>29</v>
      </c>
      <c r="C36" s="87">
        <f t="shared" si="0"/>
        <v>0</v>
      </c>
      <c r="D36" s="88">
        <f t="shared" si="1"/>
        <v>-108111.68</v>
      </c>
      <c r="E36" s="88">
        <f t="shared" si="2"/>
        <v>-60059.32000000001</v>
      </c>
      <c r="F36" s="89">
        <f t="shared" si="3"/>
        <v>-168171</v>
      </c>
      <c r="H36" s="90">
        <v>-64551</v>
      </c>
      <c r="I36" s="89">
        <f t="shared" si="4"/>
        <v>-43560.67999999999</v>
      </c>
      <c r="K36" s="87">
        <v>0</v>
      </c>
      <c r="L36" s="88">
        <v>3427</v>
      </c>
      <c r="M36" s="88">
        <v>0</v>
      </c>
      <c r="N36" s="89">
        <f t="shared" si="5"/>
        <v>3427</v>
      </c>
      <c r="P36" s="91">
        <v>0</v>
      </c>
      <c r="Q36" s="92">
        <v>-111538.68</v>
      </c>
      <c r="R36" s="92">
        <v>-60059.32000000001</v>
      </c>
      <c r="S36" s="93">
        <f t="shared" si="6"/>
        <v>-171598</v>
      </c>
      <c r="U36" s="86"/>
      <c r="V36" s="86"/>
      <c r="W36" s="44"/>
      <c r="X36" s="44"/>
    </row>
    <row r="37" spans="1:24" ht="13.5">
      <c r="A37" s="48" t="s">
        <v>30</v>
      </c>
      <c r="C37" s="87">
        <f t="shared" si="0"/>
        <v>0</v>
      </c>
      <c r="D37" s="88">
        <f t="shared" si="1"/>
        <v>-830696.3400000001</v>
      </c>
      <c r="E37" s="88">
        <f t="shared" si="2"/>
        <v>-456547.72</v>
      </c>
      <c r="F37" s="89">
        <f t="shared" si="3"/>
        <v>-1287244.06</v>
      </c>
      <c r="H37" s="90">
        <v>-659569</v>
      </c>
      <c r="I37" s="89">
        <f t="shared" si="4"/>
        <v>-171127.34000000008</v>
      </c>
      <c r="K37" s="87">
        <v>0</v>
      </c>
      <c r="L37" s="88">
        <v>17178</v>
      </c>
      <c r="M37" s="88">
        <v>0</v>
      </c>
      <c r="N37" s="89">
        <f t="shared" si="5"/>
        <v>17178</v>
      </c>
      <c r="P37" s="91">
        <v>0</v>
      </c>
      <c r="Q37" s="92">
        <v>-847874.3400000001</v>
      </c>
      <c r="R37" s="92">
        <v>-456547.72</v>
      </c>
      <c r="S37" s="93">
        <f t="shared" si="6"/>
        <v>-1304422.06</v>
      </c>
      <c r="U37" s="86"/>
      <c r="V37" s="86"/>
      <c r="W37" s="44"/>
      <c r="X37" s="44"/>
    </row>
    <row r="38" spans="1:24" ht="13.5">
      <c r="A38" s="48" t="s">
        <v>31</v>
      </c>
      <c r="C38" s="87">
        <f t="shared" si="0"/>
        <v>0</v>
      </c>
      <c r="D38" s="88">
        <f t="shared" si="1"/>
        <v>-197895.28</v>
      </c>
      <c r="E38" s="88">
        <f t="shared" si="2"/>
        <v>-107142.16</v>
      </c>
      <c r="F38" s="89">
        <f t="shared" si="3"/>
        <v>-305037.44</v>
      </c>
      <c r="H38" s="90">
        <v>-182790</v>
      </c>
      <c r="I38" s="89">
        <f t="shared" si="4"/>
        <v>-15105.279999999999</v>
      </c>
      <c r="K38" s="87">
        <v>0</v>
      </c>
      <c r="L38" s="88">
        <v>1083</v>
      </c>
      <c r="M38" s="88">
        <v>0</v>
      </c>
      <c r="N38" s="89">
        <f t="shared" si="5"/>
        <v>1083</v>
      </c>
      <c r="P38" s="91">
        <v>0</v>
      </c>
      <c r="Q38" s="92">
        <v>-198978.28</v>
      </c>
      <c r="R38" s="92">
        <v>-107142.16</v>
      </c>
      <c r="S38" s="93">
        <f t="shared" si="6"/>
        <v>-306120.44</v>
      </c>
      <c r="U38" s="86"/>
      <c r="V38" s="86"/>
      <c r="W38" s="44"/>
      <c r="X38" s="44"/>
    </row>
    <row r="39" spans="1:24" ht="13.5">
      <c r="A39" s="48" t="s">
        <v>32</v>
      </c>
      <c r="C39" s="87">
        <f t="shared" si="0"/>
        <v>0</v>
      </c>
      <c r="D39" s="88">
        <f t="shared" si="1"/>
        <v>-9226.380000000001</v>
      </c>
      <c r="E39" s="88">
        <f t="shared" si="2"/>
        <v>-5281.98</v>
      </c>
      <c r="F39" s="89">
        <f t="shared" si="3"/>
        <v>-14508.36</v>
      </c>
      <c r="H39" s="90">
        <v>-2685</v>
      </c>
      <c r="I39" s="89">
        <f t="shared" si="4"/>
        <v>-6541.380000000001</v>
      </c>
      <c r="K39" s="87">
        <v>0</v>
      </c>
      <c r="L39" s="88">
        <v>583</v>
      </c>
      <c r="M39" s="88">
        <v>0</v>
      </c>
      <c r="N39" s="89">
        <f t="shared" si="5"/>
        <v>583</v>
      </c>
      <c r="P39" s="91">
        <v>0</v>
      </c>
      <c r="Q39" s="92">
        <v>-9809.380000000001</v>
      </c>
      <c r="R39" s="92">
        <v>-5281.98</v>
      </c>
      <c r="S39" s="93">
        <f t="shared" si="6"/>
        <v>-15091.36</v>
      </c>
      <c r="U39" s="86"/>
      <c r="V39" s="86"/>
      <c r="W39" s="44"/>
      <c r="X39" s="44"/>
    </row>
    <row r="40" spans="1:24" ht="13.5">
      <c r="A40" s="48" t="s">
        <v>33</v>
      </c>
      <c r="C40" s="87">
        <f aca="true" t="shared" si="7" ref="C40:C65">SUM(P40,K40)</f>
        <v>0</v>
      </c>
      <c r="D40" s="88">
        <f aca="true" t="shared" si="8" ref="D40:D65">SUM(Q40,L40)</f>
        <v>-886866.1</v>
      </c>
      <c r="E40" s="88">
        <f aca="true" t="shared" si="9" ref="E40:E65">SUM(R40,M40)</f>
        <v>-518383.66000000027</v>
      </c>
      <c r="F40" s="89">
        <f t="shared" si="3"/>
        <v>-1405249.7600000002</v>
      </c>
      <c r="H40" s="90">
        <v>-801501</v>
      </c>
      <c r="I40" s="89">
        <f t="shared" si="4"/>
        <v>-85365.09999999998</v>
      </c>
      <c r="K40" s="87">
        <v>0</v>
      </c>
      <c r="L40" s="88">
        <v>61376</v>
      </c>
      <c r="M40" s="88">
        <v>0</v>
      </c>
      <c r="N40" s="89">
        <f t="shared" si="5"/>
        <v>61376</v>
      </c>
      <c r="P40" s="91">
        <v>0</v>
      </c>
      <c r="Q40" s="92">
        <v>-948242.1</v>
      </c>
      <c r="R40" s="92">
        <v>-518383.66000000027</v>
      </c>
      <c r="S40" s="93">
        <f t="shared" si="6"/>
        <v>-1466625.7600000002</v>
      </c>
      <c r="U40" s="86"/>
      <c r="V40" s="86"/>
      <c r="W40" s="44"/>
      <c r="X40" s="44"/>
    </row>
    <row r="41" spans="1:24" ht="13.5">
      <c r="A41" s="48" t="s">
        <v>34</v>
      </c>
      <c r="C41" s="87">
        <f t="shared" si="7"/>
        <v>0</v>
      </c>
      <c r="D41" s="88">
        <f t="shared" si="8"/>
        <v>-937657.88</v>
      </c>
      <c r="E41" s="88">
        <f t="shared" si="9"/>
        <v>-546842.18</v>
      </c>
      <c r="F41" s="89">
        <f t="shared" si="3"/>
        <v>-1484500.06</v>
      </c>
      <c r="H41" s="90">
        <v>-722265</v>
      </c>
      <c r="I41" s="89">
        <f t="shared" si="4"/>
        <v>-215392.88</v>
      </c>
      <c r="K41" s="87">
        <v>0</v>
      </c>
      <c r="L41" s="94">
        <v>75116</v>
      </c>
      <c r="M41" s="88">
        <v>0</v>
      </c>
      <c r="N41" s="89">
        <f t="shared" si="5"/>
        <v>75116</v>
      </c>
      <c r="P41" s="91">
        <v>0</v>
      </c>
      <c r="Q41" s="92">
        <v>-1012773.88</v>
      </c>
      <c r="R41" s="92">
        <v>-546842.18</v>
      </c>
      <c r="S41" s="93">
        <f t="shared" si="6"/>
        <v>-1559616.06</v>
      </c>
      <c r="U41" s="86"/>
      <c r="V41" s="86"/>
      <c r="W41" s="44"/>
      <c r="X41" s="44"/>
    </row>
    <row r="42" spans="1:24" ht="13.5">
      <c r="A42" s="48" t="s">
        <v>35</v>
      </c>
      <c r="C42" s="87">
        <f t="shared" si="7"/>
        <v>0</v>
      </c>
      <c r="D42" s="88">
        <f t="shared" si="8"/>
        <v>0</v>
      </c>
      <c r="E42" s="88">
        <f t="shared" si="9"/>
        <v>0</v>
      </c>
      <c r="F42" s="89">
        <f t="shared" si="3"/>
        <v>0</v>
      </c>
      <c r="H42" s="90">
        <v>0</v>
      </c>
      <c r="I42" s="89">
        <f t="shared" si="4"/>
        <v>0</v>
      </c>
      <c r="K42" s="87">
        <v>0</v>
      </c>
      <c r="L42" s="88">
        <v>0</v>
      </c>
      <c r="M42" s="88">
        <v>0</v>
      </c>
      <c r="N42" s="89">
        <f t="shared" si="5"/>
        <v>0</v>
      </c>
      <c r="P42" s="91">
        <v>0</v>
      </c>
      <c r="Q42" s="92">
        <v>0</v>
      </c>
      <c r="R42" s="92">
        <v>0</v>
      </c>
      <c r="S42" s="93">
        <f t="shared" si="6"/>
        <v>0</v>
      </c>
      <c r="U42" s="86"/>
      <c r="V42" s="86"/>
      <c r="W42" s="44"/>
      <c r="X42" s="44"/>
    </row>
    <row r="43" spans="1:24" ht="13.5">
      <c r="A43" s="48" t="s">
        <v>36</v>
      </c>
      <c r="C43" s="87">
        <f t="shared" si="7"/>
        <v>0</v>
      </c>
      <c r="D43" s="88">
        <f t="shared" si="8"/>
        <v>-269742.72</v>
      </c>
      <c r="E43" s="88">
        <f t="shared" si="9"/>
        <v>-160726.40000000002</v>
      </c>
      <c r="F43" s="89">
        <f t="shared" si="3"/>
        <v>-430469.12</v>
      </c>
      <c r="H43" s="90">
        <v>-259147</v>
      </c>
      <c r="I43" s="89">
        <f t="shared" si="4"/>
        <v>-10595.719999999972</v>
      </c>
      <c r="K43" s="87">
        <v>0</v>
      </c>
      <c r="L43" s="88">
        <v>20313</v>
      </c>
      <c r="M43" s="88">
        <v>0</v>
      </c>
      <c r="N43" s="89">
        <f t="shared" si="5"/>
        <v>20313</v>
      </c>
      <c r="P43" s="91">
        <v>0</v>
      </c>
      <c r="Q43" s="92">
        <v>-290055.72</v>
      </c>
      <c r="R43" s="92">
        <v>-160726.40000000002</v>
      </c>
      <c r="S43" s="93">
        <f t="shared" si="6"/>
        <v>-450782.12</v>
      </c>
      <c r="U43" s="86"/>
      <c r="V43" s="86"/>
      <c r="W43" s="44"/>
      <c r="X43" s="44"/>
    </row>
    <row r="44" spans="1:24" ht="13.5">
      <c r="A44" s="48" t="s">
        <v>37</v>
      </c>
      <c r="C44" s="87">
        <f t="shared" si="7"/>
        <v>0</v>
      </c>
      <c r="D44" s="88">
        <f t="shared" si="8"/>
        <v>-828457.3600000001</v>
      </c>
      <c r="E44" s="88">
        <f t="shared" si="9"/>
        <v>-483827.54000000004</v>
      </c>
      <c r="F44" s="89">
        <f t="shared" si="3"/>
        <v>-1312284.9000000001</v>
      </c>
      <c r="H44" s="90">
        <v>-422884</v>
      </c>
      <c r="I44" s="89">
        <f t="shared" si="4"/>
        <v>-405573.3600000001</v>
      </c>
      <c r="K44" s="87">
        <v>0</v>
      </c>
      <c r="L44" s="88">
        <v>63570</v>
      </c>
      <c r="M44" s="88">
        <v>0</v>
      </c>
      <c r="N44" s="89">
        <f t="shared" si="5"/>
        <v>63570</v>
      </c>
      <c r="P44" s="91">
        <v>0</v>
      </c>
      <c r="Q44" s="92">
        <v>-892027.3600000001</v>
      </c>
      <c r="R44" s="92">
        <v>-483827.54000000004</v>
      </c>
      <c r="S44" s="93">
        <f t="shared" si="6"/>
        <v>-1375854.9000000001</v>
      </c>
      <c r="U44" s="86"/>
      <c r="V44" s="86"/>
      <c r="W44" s="44"/>
      <c r="X44" s="44"/>
    </row>
    <row r="45" spans="1:24" ht="13.5">
      <c r="A45" s="48" t="s">
        <v>38</v>
      </c>
      <c r="C45" s="87">
        <f t="shared" si="7"/>
        <v>0</v>
      </c>
      <c r="D45" s="88">
        <f t="shared" si="8"/>
        <v>-207711.58000000002</v>
      </c>
      <c r="E45" s="88">
        <f t="shared" si="9"/>
        <v>-909247.1000000001</v>
      </c>
      <c r="F45" s="89">
        <f t="shared" si="3"/>
        <v>-1116958.6800000002</v>
      </c>
      <c r="H45" s="90">
        <v>-201309</v>
      </c>
      <c r="I45" s="89">
        <f t="shared" si="4"/>
        <v>-6402.580000000016</v>
      </c>
      <c r="K45" s="87">
        <v>0</v>
      </c>
      <c r="L45" s="88">
        <v>44275</v>
      </c>
      <c r="M45" s="88">
        <v>0</v>
      </c>
      <c r="N45" s="89">
        <f t="shared" si="5"/>
        <v>44275</v>
      </c>
      <c r="P45" s="91">
        <v>0</v>
      </c>
      <c r="Q45" s="92">
        <v>-251986.58000000002</v>
      </c>
      <c r="R45" s="92">
        <v>-909247.1000000001</v>
      </c>
      <c r="S45" s="93">
        <f t="shared" si="6"/>
        <v>-1161233.6800000002</v>
      </c>
      <c r="U45" s="86"/>
      <c r="V45" s="86"/>
      <c r="W45" s="44"/>
      <c r="X45" s="44"/>
    </row>
    <row r="46" spans="1:24" ht="13.5">
      <c r="A46" s="48" t="s">
        <v>39</v>
      </c>
      <c r="C46" s="87">
        <f t="shared" si="7"/>
        <v>0</v>
      </c>
      <c r="D46" s="88">
        <f t="shared" si="8"/>
        <v>-203672.56</v>
      </c>
      <c r="E46" s="88">
        <f t="shared" si="9"/>
        <v>-119412.73999999999</v>
      </c>
      <c r="F46" s="89">
        <f t="shared" si="3"/>
        <v>-323085.3</v>
      </c>
      <c r="H46" s="90">
        <v>-246262</v>
      </c>
      <c r="I46" s="89">
        <f t="shared" si="4"/>
        <v>42589.44</v>
      </c>
      <c r="K46" s="87">
        <v>0</v>
      </c>
      <c r="L46" s="88">
        <v>18094</v>
      </c>
      <c r="M46" s="88">
        <v>0</v>
      </c>
      <c r="N46" s="89">
        <f t="shared" si="5"/>
        <v>18094</v>
      </c>
      <c r="P46" s="91">
        <v>0</v>
      </c>
      <c r="Q46" s="92">
        <v>-221766.56</v>
      </c>
      <c r="R46" s="92">
        <v>-119412.73999999999</v>
      </c>
      <c r="S46" s="93">
        <f t="shared" si="6"/>
        <v>-341179.3</v>
      </c>
      <c r="U46" s="86"/>
      <c r="V46" s="86"/>
      <c r="W46" s="44"/>
      <c r="X46" s="44"/>
    </row>
    <row r="47" spans="1:24" ht="13.5">
      <c r="A47" s="48" t="s">
        <v>40</v>
      </c>
      <c r="C47" s="87">
        <f t="shared" si="7"/>
        <v>0</v>
      </c>
      <c r="D47" s="88">
        <f t="shared" si="8"/>
        <v>-133305.78</v>
      </c>
      <c r="E47" s="88">
        <f t="shared" si="9"/>
        <v>-81249.44000000003</v>
      </c>
      <c r="F47" s="89">
        <f t="shared" si="3"/>
        <v>-214555.22000000003</v>
      </c>
      <c r="H47" s="90">
        <v>-130185</v>
      </c>
      <c r="I47" s="89">
        <f t="shared" si="4"/>
        <v>-3120.779999999999</v>
      </c>
      <c r="K47" s="87">
        <v>0</v>
      </c>
      <c r="L47" s="88">
        <v>17586</v>
      </c>
      <c r="M47" s="88">
        <v>0</v>
      </c>
      <c r="N47" s="89">
        <f t="shared" si="5"/>
        <v>17586</v>
      </c>
      <c r="P47" s="91">
        <v>0</v>
      </c>
      <c r="Q47" s="92">
        <v>-150891.78</v>
      </c>
      <c r="R47" s="92">
        <v>-81249.44000000003</v>
      </c>
      <c r="S47" s="93">
        <f t="shared" si="6"/>
        <v>-232141.22000000003</v>
      </c>
      <c r="U47" s="86"/>
      <c r="V47" s="86"/>
      <c r="W47" s="44"/>
      <c r="X47" s="44"/>
    </row>
    <row r="48" spans="1:24" ht="13.5">
      <c r="A48" s="48" t="s">
        <v>41</v>
      </c>
      <c r="C48" s="87">
        <f t="shared" si="7"/>
        <v>0</v>
      </c>
      <c r="D48" s="88">
        <f t="shared" si="8"/>
        <v>-467776.05999999994</v>
      </c>
      <c r="E48" s="88">
        <f t="shared" si="9"/>
        <v>237970.91999999993</v>
      </c>
      <c r="F48" s="89">
        <f t="shared" si="3"/>
        <v>-229805.14</v>
      </c>
      <c r="H48" s="90">
        <v>-101651</v>
      </c>
      <c r="I48" s="89">
        <f t="shared" si="4"/>
        <v>-366125.05999999994</v>
      </c>
      <c r="K48" s="87">
        <v>0</v>
      </c>
      <c r="L48" s="88">
        <v>17866</v>
      </c>
      <c r="M48" s="88">
        <v>0</v>
      </c>
      <c r="N48" s="89">
        <f t="shared" si="5"/>
        <v>17866</v>
      </c>
      <c r="P48" s="91">
        <v>0</v>
      </c>
      <c r="Q48" s="92">
        <v>-485642.05999999994</v>
      </c>
      <c r="R48" s="92">
        <v>237970.91999999993</v>
      </c>
      <c r="S48" s="93">
        <f t="shared" si="6"/>
        <v>-247671.14</v>
      </c>
      <c r="U48" s="86"/>
      <c r="V48" s="86"/>
      <c r="W48" s="44"/>
      <c r="X48" s="44"/>
    </row>
    <row r="49" spans="1:24" ht="13.5">
      <c r="A49" s="48" t="s">
        <v>42</v>
      </c>
      <c r="C49" s="87">
        <f t="shared" si="7"/>
        <v>0</v>
      </c>
      <c r="D49" s="88">
        <f t="shared" si="8"/>
        <v>-151773.08</v>
      </c>
      <c r="E49" s="88">
        <f t="shared" si="9"/>
        <v>-89853.66000000003</v>
      </c>
      <c r="F49" s="89">
        <f t="shared" si="3"/>
        <v>-241626.74000000002</v>
      </c>
      <c r="H49" s="90">
        <v>-80916</v>
      </c>
      <c r="I49" s="89">
        <f t="shared" si="4"/>
        <v>-70857.07999999999</v>
      </c>
      <c r="K49" s="87">
        <v>0</v>
      </c>
      <c r="L49" s="88">
        <v>15098</v>
      </c>
      <c r="M49" s="88">
        <v>0</v>
      </c>
      <c r="N49" s="89">
        <f t="shared" si="5"/>
        <v>15098</v>
      </c>
      <c r="P49" s="91">
        <v>0</v>
      </c>
      <c r="Q49" s="92">
        <v>-166871.08</v>
      </c>
      <c r="R49" s="92">
        <v>-89853.66000000003</v>
      </c>
      <c r="S49" s="93">
        <f t="shared" si="6"/>
        <v>-256724.74000000002</v>
      </c>
      <c r="U49" s="86"/>
      <c r="V49" s="86"/>
      <c r="W49" s="44"/>
      <c r="X49" s="44"/>
    </row>
    <row r="50" spans="1:24" ht="13.5">
      <c r="A50" s="48" t="s">
        <v>43</v>
      </c>
      <c r="C50" s="87">
        <f t="shared" si="7"/>
        <v>0</v>
      </c>
      <c r="D50" s="88">
        <f t="shared" si="8"/>
        <v>-1490664</v>
      </c>
      <c r="E50" s="88">
        <f t="shared" si="9"/>
        <v>-846648.3999999999</v>
      </c>
      <c r="F50" s="89">
        <f t="shared" si="3"/>
        <v>-2337312.4</v>
      </c>
      <c r="H50" s="90">
        <v>-1453830</v>
      </c>
      <c r="I50" s="89">
        <f t="shared" si="4"/>
        <v>-36834</v>
      </c>
      <c r="K50" s="87">
        <v>0</v>
      </c>
      <c r="L50" s="88">
        <v>81683</v>
      </c>
      <c r="M50" s="88">
        <v>0</v>
      </c>
      <c r="N50" s="89">
        <f t="shared" si="5"/>
        <v>81683</v>
      </c>
      <c r="P50" s="91">
        <v>0</v>
      </c>
      <c r="Q50" s="92">
        <v>-1572347</v>
      </c>
      <c r="R50" s="92">
        <v>-846648.3999999999</v>
      </c>
      <c r="S50" s="93">
        <f t="shared" si="6"/>
        <v>-2418995.4</v>
      </c>
      <c r="U50" s="86"/>
      <c r="V50" s="86"/>
      <c r="W50" s="44"/>
      <c r="X50" s="44"/>
    </row>
    <row r="51" spans="1:24" ht="13.5">
      <c r="A51" s="48" t="s">
        <v>44</v>
      </c>
      <c r="C51" s="87">
        <f t="shared" si="7"/>
        <v>0</v>
      </c>
      <c r="D51" s="88">
        <f t="shared" si="8"/>
        <v>-113460.79999999999</v>
      </c>
      <c r="E51" s="88">
        <f t="shared" si="9"/>
        <v>-64355.76000000001</v>
      </c>
      <c r="F51" s="89">
        <f t="shared" si="3"/>
        <v>-177816.56</v>
      </c>
      <c r="H51" s="90">
        <v>-98686</v>
      </c>
      <c r="I51" s="89">
        <f t="shared" si="4"/>
        <v>-14774.799999999988</v>
      </c>
      <c r="K51" s="87">
        <v>0</v>
      </c>
      <c r="L51" s="88">
        <v>6057</v>
      </c>
      <c r="M51" s="88">
        <v>0</v>
      </c>
      <c r="N51" s="89">
        <f t="shared" si="5"/>
        <v>6057</v>
      </c>
      <c r="P51" s="91">
        <v>0</v>
      </c>
      <c r="Q51" s="92">
        <v>-119517.79999999999</v>
      </c>
      <c r="R51" s="92">
        <v>-64355.76000000001</v>
      </c>
      <c r="S51" s="93">
        <f t="shared" si="6"/>
        <v>-183873.56</v>
      </c>
      <c r="U51" s="86"/>
      <c r="V51" s="86"/>
      <c r="W51" s="44"/>
      <c r="X51" s="44"/>
    </row>
    <row r="52" spans="1:24" ht="13.5">
      <c r="A52" s="48" t="s">
        <v>45</v>
      </c>
      <c r="C52" s="87">
        <f t="shared" si="7"/>
        <v>0</v>
      </c>
      <c r="D52" s="88">
        <f t="shared" si="8"/>
        <v>-186166.5</v>
      </c>
      <c r="E52" s="88">
        <f t="shared" si="9"/>
        <v>-103332.64000000001</v>
      </c>
      <c r="F52" s="89">
        <f t="shared" si="3"/>
        <v>-289499.14</v>
      </c>
      <c r="H52" s="90">
        <v>-55145</v>
      </c>
      <c r="I52" s="89">
        <f t="shared" si="4"/>
        <v>-131021.5</v>
      </c>
      <c r="K52" s="87">
        <v>0</v>
      </c>
      <c r="L52" s="88">
        <v>5737</v>
      </c>
      <c r="M52" s="88">
        <v>0</v>
      </c>
      <c r="N52" s="89">
        <f t="shared" si="5"/>
        <v>5737</v>
      </c>
      <c r="P52" s="91">
        <v>0</v>
      </c>
      <c r="Q52" s="92">
        <v>-191903.5</v>
      </c>
      <c r="R52" s="92">
        <v>-103332.64000000001</v>
      </c>
      <c r="S52" s="93">
        <f t="shared" si="6"/>
        <v>-295236.14</v>
      </c>
      <c r="U52" s="86"/>
      <c r="V52" s="86"/>
      <c r="W52" s="44"/>
      <c r="X52" s="44"/>
    </row>
    <row r="53" spans="1:24" ht="13.5">
      <c r="A53" s="48" t="s">
        <v>46</v>
      </c>
      <c r="C53" s="87">
        <f t="shared" si="7"/>
        <v>0</v>
      </c>
      <c r="D53" s="88">
        <f t="shared" si="8"/>
        <v>-91.68</v>
      </c>
      <c r="E53" s="88">
        <f t="shared" si="9"/>
        <v>-74.13999999999999</v>
      </c>
      <c r="F53" s="89">
        <f t="shared" si="3"/>
        <v>-165.82</v>
      </c>
      <c r="H53" s="90">
        <v>40</v>
      </c>
      <c r="I53" s="89">
        <f t="shared" si="4"/>
        <v>-131.68</v>
      </c>
      <c r="K53" s="87">
        <v>0</v>
      </c>
      <c r="L53" s="88">
        <v>46</v>
      </c>
      <c r="M53" s="88">
        <v>0</v>
      </c>
      <c r="N53" s="89">
        <f t="shared" si="5"/>
        <v>46</v>
      </c>
      <c r="P53" s="91">
        <v>0</v>
      </c>
      <c r="Q53" s="92">
        <v>-137.68</v>
      </c>
      <c r="R53" s="92">
        <v>-74.13999999999999</v>
      </c>
      <c r="S53" s="93">
        <f t="shared" si="6"/>
        <v>-211.82</v>
      </c>
      <c r="U53" s="86"/>
      <c r="V53" s="86"/>
      <c r="W53" s="44"/>
      <c r="X53" s="44"/>
    </row>
    <row r="54" spans="1:24" ht="13.5">
      <c r="A54" s="48" t="s">
        <v>47</v>
      </c>
      <c r="C54" s="87">
        <f t="shared" si="7"/>
        <v>0</v>
      </c>
      <c r="D54" s="88">
        <f t="shared" si="8"/>
        <v>-4155.76</v>
      </c>
      <c r="E54" s="88">
        <f t="shared" si="9"/>
        <v>-2951.7199999999993</v>
      </c>
      <c r="F54" s="89">
        <f t="shared" si="3"/>
        <v>-7107.48</v>
      </c>
      <c r="H54" s="90">
        <v>-6178</v>
      </c>
      <c r="I54" s="89">
        <f t="shared" si="4"/>
        <v>2022.2399999999998</v>
      </c>
      <c r="K54" s="87">
        <v>0</v>
      </c>
      <c r="L54" s="88">
        <v>1326</v>
      </c>
      <c r="M54" s="88">
        <v>0</v>
      </c>
      <c r="N54" s="89">
        <f t="shared" si="5"/>
        <v>1326</v>
      </c>
      <c r="P54" s="91">
        <v>0</v>
      </c>
      <c r="Q54" s="92">
        <v>-5481.76</v>
      </c>
      <c r="R54" s="92">
        <v>-2951.7199999999993</v>
      </c>
      <c r="S54" s="93">
        <f t="shared" si="6"/>
        <v>-8433.48</v>
      </c>
      <c r="U54" s="86"/>
      <c r="V54" s="86"/>
      <c r="W54" s="44"/>
      <c r="X54" s="44"/>
    </row>
    <row r="55" spans="1:24" ht="13.5">
      <c r="A55" s="48" t="s">
        <v>48</v>
      </c>
      <c r="C55" s="87">
        <f t="shared" si="7"/>
        <v>0</v>
      </c>
      <c r="D55" s="88">
        <f t="shared" si="8"/>
        <v>-182946.66000000003</v>
      </c>
      <c r="E55" s="88">
        <f t="shared" si="9"/>
        <v>-103979.94</v>
      </c>
      <c r="F55" s="89">
        <f t="shared" si="3"/>
        <v>-286926.60000000003</v>
      </c>
      <c r="H55" s="90">
        <v>-156316</v>
      </c>
      <c r="I55" s="89">
        <f t="shared" si="4"/>
        <v>-26630.660000000033</v>
      </c>
      <c r="K55" s="87">
        <v>0</v>
      </c>
      <c r="L55" s="88">
        <v>10159</v>
      </c>
      <c r="M55" s="88">
        <v>0</v>
      </c>
      <c r="N55" s="89">
        <f t="shared" si="5"/>
        <v>10159</v>
      </c>
      <c r="P55" s="91">
        <v>0</v>
      </c>
      <c r="Q55" s="92">
        <v>-193105.66000000003</v>
      </c>
      <c r="R55" s="92">
        <v>-103979.94</v>
      </c>
      <c r="S55" s="93">
        <f t="shared" si="6"/>
        <v>-297085.60000000003</v>
      </c>
      <c r="U55" s="86"/>
      <c r="V55" s="86"/>
      <c r="W55" s="44"/>
      <c r="X55" s="44"/>
    </row>
    <row r="56" spans="1:24" ht="13.5">
      <c r="A56" s="48" t="s">
        <v>49</v>
      </c>
      <c r="C56" s="87">
        <f t="shared" si="7"/>
        <v>0</v>
      </c>
      <c r="D56" s="88">
        <f t="shared" si="8"/>
        <v>-253815.52000000002</v>
      </c>
      <c r="E56" s="88">
        <f t="shared" si="9"/>
        <v>-149992.12</v>
      </c>
      <c r="F56" s="89">
        <f t="shared" si="3"/>
        <v>-403807.64</v>
      </c>
      <c r="H56" s="90">
        <v>-268986</v>
      </c>
      <c r="I56" s="89">
        <f t="shared" si="4"/>
        <v>15170.479999999981</v>
      </c>
      <c r="K56" s="87">
        <v>0</v>
      </c>
      <c r="L56" s="88">
        <v>22526</v>
      </c>
      <c r="M56" s="88">
        <v>0</v>
      </c>
      <c r="N56" s="89">
        <f t="shared" si="5"/>
        <v>22526</v>
      </c>
      <c r="P56" s="91">
        <v>0</v>
      </c>
      <c r="Q56" s="92">
        <v>-276341.52</v>
      </c>
      <c r="R56" s="92">
        <v>-149992.12</v>
      </c>
      <c r="S56" s="93">
        <f t="shared" si="6"/>
        <v>-426333.64</v>
      </c>
      <c r="U56" s="86"/>
      <c r="V56" s="86"/>
      <c r="W56" s="44"/>
      <c r="X56" s="44"/>
    </row>
    <row r="57" spans="1:24" ht="13.5">
      <c r="A57" s="48" t="s">
        <v>50</v>
      </c>
      <c r="C57" s="87">
        <f t="shared" si="7"/>
        <v>0</v>
      </c>
      <c r="D57" s="88">
        <f t="shared" si="8"/>
        <v>-223111.18</v>
      </c>
      <c r="E57" s="88">
        <f t="shared" si="9"/>
        <v>-129044.32</v>
      </c>
      <c r="F57" s="89">
        <f t="shared" si="3"/>
        <v>-352155.5</v>
      </c>
      <c r="H57" s="90">
        <v>-209077</v>
      </c>
      <c r="I57" s="89">
        <f t="shared" si="4"/>
        <v>-14034.179999999993</v>
      </c>
      <c r="K57" s="87">
        <v>0</v>
      </c>
      <c r="L57" s="88">
        <v>15325</v>
      </c>
      <c r="M57" s="88">
        <v>0</v>
      </c>
      <c r="N57" s="89">
        <f t="shared" si="5"/>
        <v>15325</v>
      </c>
      <c r="P57" s="91">
        <v>0</v>
      </c>
      <c r="Q57" s="92">
        <v>-238436.18</v>
      </c>
      <c r="R57" s="92">
        <v>-129044.32</v>
      </c>
      <c r="S57" s="93">
        <f t="shared" si="6"/>
        <v>-367480.5</v>
      </c>
      <c r="U57" s="86"/>
      <c r="V57" s="86"/>
      <c r="W57" s="44"/>
      <c r="X57" s="44"/>
    </row>
    <row r="58" spans="1:24" ht="13.5">
      <c r="A58" s="48" t="s">
        <v>51</v>
      </c>
      <c r="C58" s="87">
        <f t="shared" si="7"/>
        <v>0</v>
      </c>
      <c r="D58" s="88">
        <f t="shared" si="8"/>
        <v>-35620.28</v>
      </c>
      <c r="E58" s="88">
        <f t="shared" si="9"/>
        <v>-19820.380000000005</v>
      </c>
      <c r="F58" s="89">
        <f t="shared" si="3"/>
        <v>-55440.66</v>
      </c>
      <c r="H58" s="90">
        <v>-40591</v>
      </c>
      <c r="I58" s="89">
        <f t="shared" si="4"/>
        <v>4970.720000000001</v>
      </c>
      <c r="K58" s="87">
        <v>0</v>
      </c>
      <c r="L58" s="88">
        <v>1189</v>
      </c>
      <c r="M58" s="88">
        <v>0</v>
      </c>
      <c r="N58" s="89">
        <f t="shared" si="5"/>
        <v>1189</v>
      </c>
      <c r="P58" s="91">
        <v>0</v>
      </c>
      <c r="Q58" s="92">
        <v>-36809.28</v>
      </c>
      <c r="R58" s="92">
        <v>-19820.380000000005</v>
      </c>
      <c r="S58" s="93">
        <f t="shared" si="6"/>
        <v>-56629.66</v>
      </c>
      <c r="U58" s="86"/>
      <c r="V58" s="86"/>
      <c r="W58" s="44"/>
      <c r="X58" s="44"/>
    </row>
    <row r="59" spans="1:24" ht="13.5">
      <c r="A59" s="48" t="s">
        <v>52</v>
      </c>
      <c r="C59" s="87">
        <f t="shared" si="7"/>
        <v>0</v>
      </c>
      <c r="D59" s="88">
        <f t="shared" si="8"/>
        <v>-15066.36</v>
      </c>
      <c r="E59" s="88">
        <f t="shared" si="9"/>
        <v>-8483.659999999996</v>
      </c>
      <c r="F59" s="89">
        <f t="shared" si="3"/>
        <v>-23550.019999999997</v>
      </c>
      <c r="H59" s="90">
        <v>-14907</v>
      </c>
      <c r="I59" s="89">
        <f t="shared" si="4"/>
        <v>-159.36000000000058</v>
      </c>
      <c r="K59" s="87">
        <v>0</v>
      </c>
      <c r="L59" s="88">
        <v>689</v>
      </c>
      <c r="M59" s="88">
        <v>0</v>
      </c>
      <c r="N59" s="89">
        <f t="shared" si="5"/>
        <v>689</v>
      </c>
      <c r="P59" s="91">
        <v>0</v>
      </c>
      <c r="Q59" s="92">
        <v>-15755.36</v>
      </c>
      <c r="R59" s="92">
        <v>-8483.659999999996</v>
      </c>
      <c r="S59" s="93">
        <f t="shared" si="6"/>
        <v>-24239.019999999997</v>
      </c>
      <c r="U59" s="86"/>
      <c r="V59" s="86"/>
      <c r="W59" s="44"/>
      <c r="X59" s="44"/>
    </row>
    <row r="60" spans="1:24" ht="13.5">
      <c r="A60" s="48" t="s">
        <v>53</v>
      </c>
      <c r="C60" s="87">
        <f t="shared" si="7"/>
        <v>0</v>
      </c>
      <c r="D60" s="88">
        <f t="shared" si="8"/>
        <v>-194.9</v>
      </c>
      <c r="E60" s="88">
        <f t="shared" si="9"/>
        <v>-114.64000000000001</v>
      </c>
      <c r="F60" s="89">
        <f t="shared" si="3"/>
        <v>-309.54</v>
      </c>
      <c r="H60" s="90">
        <v>-161</v>
      </c>
      <c r="I60" s="89">
        <f t="shared" si="4"/>
        <v>-33.900000000000006</v>
      </c>
      <c r="K60" s="87">
        <v>0</v>
      </c>
      <c r="L60" s="88">
        <v>18</v>
      </c>
      <c r="M60" s="88">
        <v>0</v>
      </c>
      <c r="N60" s="89">
        <f t="shared" si="5"/>
        <v>18</v>
      </c>
      <c r="P60" s="91">
        <v>0</v>
      </c>
      <c r="Q60" s="92">
        <v>-212.9</v>
      </c>
      <c r="R60" s="92">
        <v>-114.64000000000001</v>
      </c>
      <c r="S60" s="93">
        <f t="shared" si="6"/>
        <v>-327.54</v>
      </c>
      <c r="U60" s="86"/>
      <c r="V60" s="86"/>
      <c r="W60" s="44"/>
      <c r="X60" s="44"/>
    </row>
    <row r="61" spans="1:24" ht="13.5">
      <c r="A61" s="48" t="s">
        <v>54</v>
      </c>
      <c r="C61" s="87">
        <f t="shared" si="7"/>
        <v>0</v>
      </c>
      <c r="D61" s="88">
        <f t="shared" si="8"/>
        <v>-84617.94</v>
      </c>
      <c r="E61" s="88">
        <f t="shared" si="9"/>
        <v>-46432.080000000016</v>
      </c>
      <c r="F61" s="89">
        <f t="shared" si="3"/>
        <v>-131050.02000000002</v>
      </c>
      <c r="H61" s="90">
        <v>-77304</v>
      </c>
      <c r="I61" s="89">
        <f t="shared" si="4"/>
        <v>-7313.940000000002</v>
      </c>
      <c r="K61" s="87">
        <v>0</v>
      </c>
      <c r="L61" s="88">
        <v>1613</v>
      </c>
      <c r="M61" s="88">
        <v>0</v>
      </c>
      <c r="N61" s="89">
        <f t="shared" si="5"/>
        <v>1613</v>
      </c>
      <c r="P61" s="91">
        <v>0</v>
      </c>
      <c r="Q61" s="92">
        <v>-86230.94</v>
      </c>
      <c r="R61" s="92">
        <v>-46432.080000000016</v>
      </c>
      <c r="S61" s="93">
        <f t="shared" si="6"/>
        <v>-132663.02000000002</v>
      </c>
      <c r="U61" s="86"/>
      <c r="V61" s="86"/>
      <c r="W61" s="44"/>
      <c r="X61" s="44"/>
    </row>
    <row r="62" spans="1:24" ht="13.5">
      <c r="A62" s="48" t="s">
        <v>55</v>
      </c>
      <c r="C62" s="87">
        <f t="shared" si="7"/>
        <v>0</v>
      </c>
      <c r="D62" s="88">
        <f t="shared" si="8"/>
        <v>0</v>
      </c>
      <c r="E62" s="88">
        <f t="shared" si="9"/>
        <v>0</v>
      </c>
      <c r="F62" s="89">
        <f t="shared" si="3"/>
        <v>0</v>
      </c>
      <c r="H62" s="90">
        <v>0</v>
      </c>
      <c r="I62" s="89">
        <f t="shared" si="4"/>
        <v>0</v>
      </c>
      <c r="K62" s="87">
        <v>0</v>
      </c>
      <c r="L62" s="88">
        <v>0</v>
      </c>
      <c r="M62" s="88">
        <v>0</v>
      </c>
      <c r="N62" s="89">
        <f t="shared" si="5"/>
        <v>0</v>
      </c>
      <c r="P62" s="91">
        <v>0</v>
      </c>
      <c r="Q62" s="92">
        <v>0</v>
      </c>
      <c r="R62" s="92">
        <v>0</v>
      </c>
      <c r="S62" s="93">
        <f t="shared" si="6"/>
        <v>0</v>
      </c>
      <c r="U62" s="86"/>
      <c r="V62" s="86"/>
      <c r="W62" s="44"/>
      <c r="X62" s="44"/>
    </row>
    <row r="63" spans="1:24" ht="13.5">
      <c r="A63" s="48" t="s">
        <v>56</v>
      </c>
      <c r="C63" s="87">
        <f t="shared" si="7"/>
        <v>0</v>
      </c>
      <c r="D63" s="88">
        <f t="shared" si="8"/>
        <v>-248596.36</v>
      </c>
      <c r="E63" s="88">
        <f t="shared" si="9"/>
        <v>-140097.14</v>
      </c>
      <c r="F63" s="89">
        <f t="shared" si="3"/>
        <v>-388693.5</v>
      </c>
      <c r="H63" s="90">
        <v>-228415</v>
      </c>
      <c r="I63" s="89">
        <f t="shared" si="4"/>
        <v>-20181.359999999986</v>
      </c>
      <c r="K63" s="87">
        <v>0</v>
      </c>
      <c r="L63" s="88">
        <v>10203</v>
      </c>
      <c r="M63" s="88">
        <v>0</v>
      </c>
      <c r="N63" s="89">
        <f t="shared" si="5"/>
        <v>10203</v>
      </c>
      <c r="P63" s="91">
        <v>0</v>
      </c>
      <c r="Q63" s="92">
        <v>-258799.36</v>
      </c>
      <c r="R63" s="92">
        <v>-140097.14</v>
      </c>
      <c r="S63" s="93">
        <f t="shared" si="6"/>
        <v>-398896.5</v>
      </c>
      <c r="U63" s="86"/>
      <c r="V63" s="86"/>
      <c r="W63" s="44"/>
      <c r="X63" s="44"/>
    </row>
    <row r="64" spans="1:24" ht="13.5">
      <c r="A64" s="48" t="s">
        <v>57</v>
      </c>
      <c r="C64" s="87">
        <f t="shared" si="7"/>
        <v>0</v>
      </c>
      <c r="D64" s="88">
        <f t="shared" si="8"/>
        <v>-87954.8</v>
      </c>
      <c r="E64" s="88">
        <f t="shared" si="9"/>
        <v>-50736.39999999998</v>
      </c>
      <c r="F64" s="89">
        <f t="shared" si="3"/>
        <v>-138691.19999999998</v>
      </c>
      <c r="H64" s="90">
        <v>-58504</v>
      </c>
      <c r="I64" s="89">
        <f t="shared" si="4"/>
        <v>-29450.800000000003</v>
      </c>
      <c r="K64" s="87">
        <v>0</v>
      </c>
      <c r="L64" s="88">
        <v>4760</v>
      </c>
      <c r="M64" s="88">
        <v>0</v>
      </c>
      <c r="N64" s="89">
        <f t="shared" si="5"/>
        <v>4760</v>
      </c>
      <c r="P64" s="91">
        <v>0</v>
      </c>
      <c r="Q64" s="92">
        <v>-92714.8</v>
      </c>
      <c r="R64" s="92">
        <v>-50736.39999999998</v>
      </c>
      <c r="S64" s="93">
        <f t="shared" si="6"/>
        <v>-143451.19999999998</v>
      </c>
      <c r="U64" s="86"/>
      <c r="V64" s="86"/>
      <c r="W64" s="44"/>
      <c r="X64" s="44"/>
    </row>
    <row r="65" spans="1:24" ht="13.5">
      <c r="A65" s="48" t="s">
        <v>58</v>
      </c>
      <c r="C65" s="87">
        <f t="shared" si="7"/>
        <v>0</v>
      </c>
      <c r="D65" s="88">
        <f t="shared" si="8"/>
        <v>-32093.78</v>
      </c>
      <c r="E65" s="88">
        <f t="shared" si="9"/>
        <v>-18215.5</v>
      </c>
      <c r="F65" s="89">
        <f t="shared" si="3"/>
        <v>-50309.28</v>
      </c>
      <c r="H65" s="90">
        <v>-26362</v>
      </c>
      <c r="I65" s="89">
        <f t="shared" si="4"/>
        <v>-5731.779999999999</v>
      </c>
      <c r="K65" s="87">
        <v>0</v>
      </c>
      <c r="L65" s="88">
        <v>1735</v>
      </c>
      <c r="M65" s="88">
        <v>0</v>
      </c>
      <c r="N65" s="89">
        <f t="shared" si="5"/>
        <v>1735</v>
      </c>
      <c r="P65" s="91">
        <v>0</v>
      </c>
      <c r="Q65" s="92">
        <v>-33828.78</v>
      </c>
      <c r="R65" s="92">
        <v>-18215.5</v>
      </c>
      <c r="S65" s="93">
        <f t="shared" si="6"/>
        <v>-52044.28</v>
      </c>
      <c r="U65" s="86"/>
      <c r="V65" s="86"/>
      <c r="W65" s="44"/>
      <c r="X65" s="44"/>
    </row>
    <row r="66" spans="3:19" ht="13.5">
      <c r="C66" s="87"/>
      <c r="D66" s="88"/>
      <c r="E66" s="88"/>
      <c r="F66" s="89"/>
      <c r="H66" s="95"/>
      <c r="I66" s="96"/>
      <c r="K66" s="87"/>
      <c r="L66" s="88"/>
      <c r="M66" s="88"/>
      <c r="N66" s="89"/>
      <c r="P66" s="91"/>
      <c r="Q66" s="92"/>
      <c r="R66" s="92"/>
      <c r="S66" s="93"/>
    </row>
    <row r="67" spans="1:19" ht="14.25" thickBot="1">
      <c r="A67" s="97" t="s">
        <v>59</v>
      </c>
      <c r="C67" s="98">
        <f>SUM(C8:C66)</f>
        <v>0</v>
      </c>
      <c r="D67" s="99">
        <f>SUM(D8:D66)</f>
        <v>-13390885.339999996</v>
      </c>
      <c r="E67" s="99">
        <f>SUM(E8:E66)</f>
        <v>-8622529.280000001</v>
      </c>
      <c r="F67" s="100">
        <f>SUM(F8:F66)</f>
        <v>-22013414.619999997</v>
      </c>
      <c r="H67" s="98">
        <f>SUM(H8:H66)</f>
        <v>-11151884</v>
      </c>
      <c r="I67" s="100">
        <f>SUM(I8:I66)</f>
        <v>-2239001.3399999994</v>
      </c>
      <c r="K67" s="98">
        <f>SUM(K8:K66)</f>
        <v>0</v>
      </c>
      <c r="L67" s="99">
        <f>SUM(L8:L66)</f>
        <v>1943965</v>
      </c>
      <c r="M67" s="99">
        <f>SUM(M8:M66)</f>
        <v>0</v>
      </c>
      <c r="N67" s="100">
        <f>SUM(N8:N66)</f>
        <v>1943965</v>
      </c>
      <c r="P67" s="101">
        <f>SUM(P8:P66)</f>
        <v>0</v>
      </c>
      <c r="Q67" s="102">
        <f>SUM(Q8:Q66)</f>
        <v>-15334850.339999998</v>
      </c>
      <c r="R67" s="102">
        <f>SUM(R8:R66)</f>
        <v>-8622529.280000001</v>
      </c>
      <c r="S67" s="103">
        <f>SUM(S8:S66)</f>
        <v>-23957379.619999997</v>
      </c>
    </row>
  </sheetData>
  <sheetProtection/>
  <mergeCells count="6">
    <mergeCell ref="P4:S4"/>
    <mergeCell ref="P5:S5"/>
    <mergeCell ref="C4:F4"/>
    <mergeCell ref="C5:F5"/>
    <mergeCell ref="K4:N4"/>
    <mergeCell ref="K5:N5"/>
  </mergeCells>
  <hyperlinks>
    <hyperlink ref="K2" r:id="rId1" display="FY 0809 Public Authority.xls"/>
    <hyperlink ref="H2" r:id="rId2" display="SUMMARY FY 07-08 IHSS Expenditures.xlsx"/>
    <hyperlink ref="P2" r:id="rId3" display="FY 0809 Residual To Waiver SCIF, State, Co Contractor.xlsx"/>
  </hyperlinks>
  <printOptions horizontalCentered="1"/>
  <pageMargins left="0" right="0" top="0.5" bottom="0.25" header="0.25" footer="0"/>
  <pageSetup horizontalDpi="600" verticalDpi="600" orientation="landscape" scale="63" r:id="rId4"/>
  <headerFooter alignWithMargins="0">
    <oddHeader>&amp;RPAGE &amp;P OF &amp;N</oddHead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Rodriguez</dc:creator>
  <cp:keywords/>
  <dc:description/>
  <cp:lastModifiedBy>vhines</cp:lastModifiedBy>
  <cp:lastPrinted>2010-04-13T22:20:40Z</cp:lastPrinted>
  <dcterms:created xsi:type="dcterms:W3CDTF">2001-03-26T21:41:16Z</dcterms:created>
  <dcterms:modified xsi:type="dcterms:W3CDTF">2010-08-18T20:29:39Z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